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0" windowWidth="16560" windowHeight="10800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<sst xmlns="http://schemas.openxmlformats.org/spreadsheetml/2006/main" count="129" uniqueCount="58">
  <si>
    <t>EERSTE KLASSE</t>
  </si>
  <si>
    <t>PLOEG</t>
  </si>
  <si>
    <t>G.M.</t>
  </si>
  <si>
    <t>V.M.</t>
  </si>
  <si>
    <t>TWEEDE KLASSE</t>
  </si>
  <si>
    <t xml:space="preserve">  GOLFBILJART VERBOND MACHELEN – DIEGEM</t>
  </si>
  <si>
    <t>Wedstr.</t>
  </si>
  <si>
    <t>Gew.</t>
  </si>
  <si>
    <t>Verl.</t>
  </si>
  <si>
    <t>Draw</t>
  </si>
  <si>
    <t xml:space="preserve"> </t>
  </si>
  <si>
    <t>Veltem</t>
  </si>
  <si>
    <t>Rode Bal</t>
  </si>
  <si>
    <t xml:space="preserve">ERE KLASSE </t>
  </si>
  <si>
    <t>Punten</t>
  </si>
  <si>
    <t>Gouden Bil 1</t>
  </si>
  <si>
    <t>Onder Den Toren 1</t>
  </si>
  <si>
    <t>Onder Den Toren 2</t>
  </si>
  <si>
    <t>Pigeon d'Or 1</t>
  </si>
  <si>
    <t>Vrede Bal 1</t>
  </si>
  <si>
    <t>Vrede Bal 2</t>
  </si>
  <si>
    <t>Pigeon d'Or 2</t>
  </si>
  <si>
    <t>Vrede Bal 3</t>
  </si>
  <si>
    <t>Gouden Bil 2</t>
  </si>
  <si>
    <t>Supra Boys 2</t>
  </si>
  <si>
    <t>Vrede Bal 4</t>
  </si>
  <si>
    <t>Amadeus 2</t>
  </si>
  <si>
    <t>Amadeus 1</t>
  </si>
  <si>
    <t xml:space="preserve">Concorde </t>
  </si>
  <si>
    <t>Rozenhof 1</t>
  </si>
  <si>
    <t>Ossel Star 1</t>
  </si>
  <si>
    <t>Rozenhof 3</t>
  </si>
  <si>
    <t>Ossel Star 2</t>
  </si>
  <si>
    <t xml:space="preserve">Peulis </t>
  </si>
  <si>
    <t>Rozenhof 2</t>
  </si>
  <si>
    <t>GBH</t>
  </si>
  <si>
    <t>De Duvels</t>
  </si>
  <si>
    <t xml:space="preserve">De Club </t>
  </si>
  <si>
    <t>De Splinters</t>
  </si>
  <si>
    <t>Pigeon Dor 1</t>
  </si>
  <si>
    <t>Pigeon Dor 2</t>
  </si>
  <si>
    <t>De Club</t>
  </si>
  <si>
    <t>The Candy Boys</t>
  </si>
  <si>
    <t>2023-2024</t>
  </si>
  <si>
    <t xml:space="preserve">De Sportvriend </t>
  </si>
  <si>
    <t>Terras Boys 1</t>
  </si>
  <si>
    <t>Gouden Bil 3</t>
  </si>
  <si>
    <t>De Toppers</t>
  </si>
  <si>
    <t>Terras Boys 2</t>
  </si>
  <si>
    <t>Rozenhof 4</t>
  </si>
  <si>
    <t>De Wip</t>
  </si>
  <si>
    <t>Ossel Star 3</t>
  </si>
  <si>
    <t>De Sportvriend</t>
  </si>
  <si>
    <t>Concorde</t>
  </si>
  <si>
    <t>Supra Boys 1 Alg Forfait</t>
  </si>
  <si>
    <t>Vrij</t>
  </si>
  <si>
    <t>Peulis</t>
  </si>
  <si>
    <t>Kampioen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</si>
</sst>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TT$&quot;#,##0_);\(&quot;TT$&quot;#,##0\)"/>
    <numFmt numFmtId="181" formatCode="&quot;TT$&quot;#,##0_);[Red]\(&quot;TT$&quot;#,##0\)"/>
    <numFmt numFmtId="182" formatCode="&quot;TT$&quot;#,##0.00_);\(&quot;TT$&quot;#,##0.00\)"/>
    <numFmt numFmtId="183" formatCode="&quot;TT$&quot;#,##0.00_);[Red]\(&quot;TT$&quot;#,##0.00\)"/>
    <numFmt numFmtId="184" formatCode="_(&quot;TT$&quot;* #,##0_);_(&quot;TT$&quot;* \(#,##0\);_(&quot;TT$&quot;* &quot;-&quot;_);_(@_)"/>
    <numFmt numFmtId="185" formatCode="_(&quot;TT$&quot;* #,##0.00_);_(&quot;TT$&quot;* \(#,##0.00\);_(&quot;TT$&quot;* &quot;-&quot;??_);_(@_)"/>
    <numFmt numFmtId="186" formatCode="General_)"/>
    <numFmt numFmtId="187" formatCode="dd\-mmm\-yy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/mm/yy;@"/>
    <numFmt numFmtId="191" formatCode="d\ mmmm\ yyyy"/>
    <numFmt numFmtId="192" formatCode="[$-813]dddd\ d\ mmmm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3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Courier"/>
      <family val="3"/>
    </font>
    <font>
      <sz val="16"/>
      <name val="Arial Black"/>
      <family val="2"/>
    </font>
    <font>
      <u val="single"/>
      <sz val="10"/>
      <color indexed="36"/>
      <name val="Courier"/>
      <family val="3"/>
    </font>
    <font>
      <sz val="10"/>
      <name val="Arial Narrow"/>
      <family val="2"/>
    </font>
    <font>
      <b/>
      <sz val="10"/>
      <color indexed="8"/>
      <name val="Arial"/>
      <family val="2"/>
    </font>
    <font>
      <sz val="10"/>
      <color indexed="10"/>
      <name val="Courier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9" fillId="21" borderId="2" applyNumberFormat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3" borderId="0" applyNumberFormat="0" applyBorder="0" applyAlignment="0" applyProtection="0"/>
    <xf numFmtId="9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0" borderId="9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64">
    <xf numFmtId="186" fontId="0" fillId="0" borderId="0" xfId="0" applyAlignment="1">
      <alignment/>
    </xf>
    <xf numFmtId="186" fontId="4" fillId="0" borderId="0" xfId="0" applyFont="1" applyAlignment="1">
      <alignment/>
    </xf>
    <xf numFmtId="187" fontId="4" fillId="0" borderId="0" xfId="0" applyNumberFormat="1" applyFont="1" applyAlignment="1" applyProtection="1">
      <alignment/>
      <protection/>
    </xf>
    <xf numFmtId="186" fontId="4" fillId="0" borderId="0" xfId="0" applyFont="1" applyAlignment="1">
      <alignment/>
    </xf>
    <xf numFmtId="186" fontId="5" fillId="0" borderId="0" xfId="48" applyNumberFormat="1" applyAlignment="1" applyProtection="1">
      <alignment/>
      <protection/>
    </xf>
    <xf numFmtId="186" fontId="0" fillId="0" borderId="0" xfId="0" applyFont="1" applyAlignment="1">
      <alignment/>
    </xf>
    <xf numFmtId="186" fontId="4" fillId="0" borderId="0" xfId="0" applyFont="1" applyBorder="1" applyAlignment="1">
      <alignment/>
    </xf>
    <xf numFmtId="186" fontId="6" fillId="0" borderId="0" xfId="0" applyFont="1" applyAlignment="1">
      <alignment/>
    </xf>
    <xf numFmtId="186" fontId="4" fillId="0" borderId="0" xfId="0" applyFont="1" applyAlignment="1">
      <alignment horizontal="left"/>
    </xf>
    <xf numFmtId="187" fontId="1" fillId="0" borderId="0" xfId="0" applyNumberFormat="1" applyFont="1" applyAlignment="1" applyProtection="1">
      <alignment horizontal="left"/>
      <protection/>
    </xf>
    <xf numFmtId="186" fontId="1" fillId="0" borderId="0" xfId="0" applyNumberFormat="1" applyFont="1" applyAlignment="1" applyProtection="1">
      <alignment horizontal="left"/>
      <protection/>
    </xf>
    <xf numFmtId="186" fontId="4" fillId="0" borderId="0" xfId="0" applyFont="1" applyAlignment="1">
      <alignment vertical="center"/>
    </xf>
    <xf numFmtId="186" fontId="4" fillId="0" borderId="0" xfId="0" applyFont="1" applyFill="1" applyAlignment="1">
      <alignment/>
    </xf>
    <xf numFmtId="186" fontId="1" fillId="0" borderId="0" xfId="0" applyFont="1" applyAlignment="1">
      <alignment/>
    </xf>
    <xf numFmtId="186" fontId="0" fillId="0" borderId="0" xfId="0" applyFont="1" applyFill="1" applyAlignment="1">
      <alignment/>
    </xf>
    <xf numFmtId="186" fontId="4" fillId="24" borderId="10" xfId="0" applyFont="1" applyFill="1" applyBorder="1" applyAlignment="1">
      <alignment/>
    </xf>
    <xf numFmtId="186" fontId="10" fillId="0" borderId="0" xfId="0" applyFont="1" applyAlignment="1">
      <alignment/>
    </xf>
    <xf numFmtId="49" fontId="8" fillId="24" borderId="0" xfId="0" applyNumberFormat="1" applyFont="1" applyFill="1" applyBorder="1" applyAlignment="1" applyProtection="1">
      <alignment/>
      <protection/>
    </xf>
    <xf numFmtId="186" fontId="0" fillId="0" borderId="0" xfId="0" applyAlignment="1">
      <alignment horizontal="center"/>
    </xf>
    <xf numFmtId="186" fontId="0" fillId="0" borderId="0" xfId="0" applyFont="1" applyAlignment="1">
      <alignment horizontal="center"/>
    </xf>
    <xf numFmtId="186" fontId="4" fillId="0" borderId="0" xfId="0" applyFont="1" applyAlignment="1">
      <alignment horizontal="center"/>
    </xf>
    <xf numFmtId="186" fontId="1" fillId="24" borderId="0" xfId="0" applyFont="1" applyFill="1" applyBorder="1" applyAlignment="1">
      <alignment/>
    </xf>
    <xf numFmtId="186" fontId="1" fillId="24" borderId="0" xfId="0" applyNumberFormat="1" applyFont="1" applyFill="1" applyAlignment="1" applyProtection="1">
      <alignment horizontal="left"/>
      <protection/>
    </xf>
    <xf numFmtId="186" fontId="4" fillId="24" borderId="0" xfId="0" applyFont="1" applyFill="1" applyBorder="1" applyAlignment="1">
      <alignment/>
    </xf>
    <xf numFmtId="186" fontId="1" fillId="24" borderId="0" xfId="0" applyFont="1" applyFill="1" applyBorder="1" applyAlignment="1">
      <alignment vertical="center"/>
    </xf>
    <xf numFmtId="186" fontId="12" fillId="24" borderId="11" xfId="0" applyNumberFormat="1" applyFont="1" applyFill="1" applyBorder="1" applyAlignment="1" applyProtection="1">
      <alignment horizontal="center" vertical="center"/>
      <protection/>
    </xf>
    <xf numFmtId="186" fontId="12" fillId="0" borderId="11" xfId="0" applyFont="1" applyFill="1" applyBorder="1" applyAlignment="1">
      <alignment/>
    </xf>
    <xf numFmtId="186" fontId="12" fillId="0" borderId="11" xfId="0" applyNumberFormat="1" applyFont="1" applyFill="1" applyBorder="1" applyAlignment="1" applyProtection="1">
      <alignment horizontal="center" vertical="center"/>
      <protection/>
    </xf>
    <xf numFmtId="186" fontId="12" fillId="0" borderId="11" xfId="0" applyNumberFormat="1" applyFont="1" applyFill="1" applyBorder="1" applyAlignment="1" applyProtection="1">
      <alignment horizontal="center" vertical="center" textRotation="90"/>
      <protection/>
    </xf>
    <xf numFmtId="186" fontId="12" fillId="0" borderId="0" xfId="0" applyFont="1" applyAlignment="1">
      <alignment/>
    </xf>
    <xf numFmtId="186" fontId="15" fillId="0" borderId="0" xfId="0" applyFont="1" applyAlignment="1">
      <alignment/>
    </xf>
    <xf numFmtId="186" fontId="12" fillId="24" borderId="11" xfId="0" applyFont="1" applyFill="1" applyBorder="1" applyAlignment="1">
      <alignment/>
    </xf>
    <xf numFmtId="186" fontId="12" fillId="24" borderId="11" xfId="0" applyNumberFormat="1" applyFont="1" applyFill="1" applyBorder="1" applyAlignment="1" applyProtection="1">
      <alignment horizontal="center" vertical="center" textRotation="90"/>
      <protection/>
    </xf>
    <xf numFmtId="186" fontId="12" fillId="24" borderId="0" xfId="0" applyFont="1" applyFill="1" applyBorder="1" applyAlignment="1">
      <alignment/>
    </xf>
    <xf numFmtId="186" fontId="1" fillId="24" borderId="0" xfId="0" applyFont="1" applyFill="1" applyAlignment="1">
      <alignment horizontal="center"/>
    </xf>
    <xf numFmtId="186" fontId="4" fillId="24" borderId="10" xfId="0" applyNumberFormat="1" applyFont="1" applyFill="1" applyBorder="1" applyAlignment="1" applyProtection="1">
      <alignment horizontal="center"/>
      <protection/>
    </xf>
    <xf numFmtId="186" fontId="4" fillId="24" borderId="12" xfId="0" applyFont="1" applyFill="1" applyBorder="1" applyAlignment="1">
      <alignment/>
    </xf>
    <xf numFmtId="186" fontId="4" fillId="24" borderId="10" xfId="0" applyNumberFormat="1" applyFont="1" applyFill="1" applyBorder="1" applyAlignment="1" applyProtection="1">
      <alignment/>
      <protection/>
    </xf>
    <xf numFmtId="186" fontId="4" fillId="24" borderId="0" xfId="0" applyFont="1" applyFill="1" applyAlignment="1">
      <alignment horizontal="center"/>
    </xf>
    <xf numFmtId="186" fontId="4" fillId="24" borderId="0" xfId="0" applyFont="1" applyFill="1" applyAlignment="1">
      <alignment/>
    </xf>
    <xf numFmtId="186" fontId="4" fillId="24" borderId="0" xfId="0" applyFont="1" applyFill="1" applyBorder="1" applyAlignment="1">
      <alignment horizontal="center"/>
    </xf>
    <xf numFmtId="186" fontId="4" fillId="24" borderId="12" xfId="0" applyNumberFormat="1" applyFont="1" applyFill="1" applyBorder="1" applyAlignment="1" applyProtection="1">
      <alignment horizontal="center"/>
      <protection/>
    </xf>
    <xf numFmtId="187" fontId="4" fillId="24" borderId="0" xfId="0" applyNumberFormat="1" applyFont="1" applyFill="1" applyAlignment="1" applyProtection="1">
      <alignment horizontal="center"/>
      <protection/>
    </xf>
    <xf numFmtId="186" fontId="4" fillId="24" borderId="12" xfId="0" applyNumberFormat="1" applyFont="1" applyFill="1" applyBorder="1" applyAlignment="1" applyProtection="1">
      <alignment/>
      <protection/>
    </xf>
    <xf numFmtId="186" fontId="4" fillId="24" borderId="11" xfId="0" applyNumberFormat="1" applyFont="1" applyFill="1" applyBorder="1" applyAlignment="1" applyProtection="1">
      <alignment/>
      <protection/>
    </xf>
    <xf numFmtId="186" fontId="13" fillId="0" borderId="13" xfId="0" applyFont="1" applyBorder="1" applyAlignment="1">
      <alignment horizontal="center"/>
    </xf>
    <xf numFmtId="187" fontId="12" fillId="0" borderId="14" xfId="0" applyNumberFormat="1" applyFont="1" applyBorder="1" applyAlignment="1" applyProtection="1">
      <alignment horizontal="center"/>
      <protection/>
    </xf>
    <xf numFmtId="14" fontId="14" fillId="0" borderId="15" xfId="0" applyNumberFormat="1" applyFont="1" applyBorder="1" applyAlignment="1" applyProtection="1">
      <alignment horizontal="left"/>
      <protection/>
    </xf>
    <xf numFmtId="14" fontId="14" fillId="0" borderId="16" xfId="0" applyNumberFormat="1" applyFont="1" applyBorder="1" applyAlignment="1" applyProtection="1">
      <alignment horizontal="left"/>
      <protection/>
    </xf>
    <xf numFmtId="186" fontId="8" fillId="24" borderId="13" xfId="0" applyFont="1" applyFill="1" applyBorder="1" applyAlignment="1">
      <alignment horizontal="center"/>
    </xf>
    <xf numFmtId="187" fontId="4" fillId="24" borderId="14" xfId="0" applyNumberFormat="1" applyFont="1" applyFill="1" applyBorder="1" applyAlignment="1" applyProtection="1">
      <alignment horizontal="center"/>
      <protection/>
    </xf>
    <xf numFmtId="14" fontId="1" fillId="24" borderId="16" xfId="0" applyNumberFormat="1" applyFont="1" applyFill="1" applyBorder="1" applyAlignment="1" applyProtection="1">
      <alignment horizontal="left"/>
      <protection/>
    </xf>
    <xf numFmtId="186" fontId="0" fillId="24" borderId="0" xfId="0" applyFill="1" applyAlignment="1">
      <alignment/>
    </xf>
    <xf numFmtId="15" fontId="9" fillId="0" borderId="0" xfId="0" applyNumberFormat="1" applyFont="1" applyBorder="1" applyAlignment="1">
      <alignment horizontal="left" vertical="center"/>
    </xf>
    <xf numFmtId="186" fontId="4" fillId="25" borderId="10" xfId="0" applyNumberFormat="1" applyFont="1" applyFill="1" applyBorder="1" applyAlignment="1" applyProtection="1">
      <alignment horizontal="center"/>
      <protection/>
    </xf>
    <xf numFmtId="14" fontId="11" fillId="0" borderId="0" xfId="0" applyNumberFormat="1" applyFont="1" applyBorder="1" applyAlignment="1">
      <alignment/>
    </xf>
    <xf numFmtId="186" fontId="33" fillId="24" borderId="10" xfId="0" applyFont="1" applyFill="1" applyBorder="1" applyAlignment="1">
      <alignment/>
    </xf>
    <xf numFmtId="186" fontId="4" fillId="24" borderId="11" xfId="0" applyNumberFormat="1" applyFont="1" applyFill="1" applyBorder="1" applyAlignment="1" applyProtection="1">
      <alignment/>
      <protection/>
    </xf>
    <xf numFmtId="186" fontId="4" fillId="24" borderId="10" xfId="0" applyNumberFormat="1" applyFont="1" applyFill="1" applyBorder="1" applyAlignment="1" applyProtection="1">
      <alignment/>
      <protection/>
    </xf>
    <xf numFmtId="186" fontId="4" fillId="26" borderId="10" xfId="0" applyNumberFormat="1" applyFont="1" applyFill="1" applyBorder="1" applyAlignment="1" applyProtection="1">
      <alignment/>
      <protection/>
    </xf>
    <xf numFmtId="186" fontId="4" fillId="26" borderId="10" xfId="0" applyFont="1" applyFill="1" applyBorder="1" applyAlignment="1">
      <alignment/>
    </xf>
    <xf numFmtId="186" fontId="4" fillId="26" borderId="10" xfId="0" applyNumberFormat="1" applyFont="1" applyFill="1" applyBorder="1" applyAlignment="1" applyProtection="1">
      <alignment horizontal="center"/>
      <protection/>
    </xf>
    <xf numFmtId="186" fontId="4" fillId="26" borderId="17" xfId="0" applyFont="1" applyFill="1" applyBorder="1" applyAlignment="1">
      <alignment/>
    </xf>
    <xf numFmtId="186" fontId="4" fillId="26" borderId="17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133350</xdr:rowOff>
    </xdr:from>
    <xdr:to>
      <xdr:col>6</xdr:col>
      <xdr:colOff>295275</xdr:colOff>
      <xdr:row>1</xdr:row>
      <xdr:rowOff>133350</xdr:rowOff>
    </xdr:to>
    <xdr:sp>
      <xdr:nvSpPr>
        <xdr:cNvPr id="1" name="WordArt 2"/>
        <xdr:cNvSpPr>
          <a:spLocks/>
        </xdr:cNvSpPr>
      </xdr:nvSpPr>
      <xdr:spPr>
        <a:xfrm>
          <a:off x="2105025" y="133350"/>
          <a:ext cx="1419225" cy="1619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78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G.V.M.D.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13</xdr:col>
      <xdr:colOff>133350</xdr:colOff>
      <xdr:row>3</xdr:row>
      <xdr:rowOff>323850</xdr:rowOff>
    </xdr:to>
    <xdr:pic>
      <xdr:nvPicPr>
        <xdr:cNvPr id="2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5057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6"/>
  <sheetViews>
    <sheetView showGridLines="0" tabSelected="1" zoomScalePageLayoutView="0" workbookViewId="0" topLeftCell="A1">
      <selection activeCell="O6" sqref="O6"/>
    </sheetView>
  </sheetViews>
  <sheetFormatPr defaultColWidth="10.25390625" defaultRowHeight="12.75"/>
  <cols>
    <col min="1" max="1" width="4.50390625" style="1" customWidth="1"/>
    <col min="2" max="2" width="3.375" style="1" customWidth="1"/>
    <col min="3" max="3" width="19.125" style="1" customWidth="1"/>
    <col min="4" max="10" width="5.125" style="1" customWidth="1"/>
    <col min="11" max="11" width="2.875" style="1" customWidth="1"/>
    <col min="12" max="13" width="3.375" style="20" customWidth="1"/>
    <col min="14" max="14" width="15.25390625" style="1" customWidth="1"/>
    <col min="15" max="15" width="15.125" style="1" customWidth="1"/>
    <col min="16" max="16" width="2.125" style="1" customWidth="1"/>
    <col min="17" max="16384" width="10.25390625" style="1" customWidth="1"/>
  </cols>
  <sheetData>
    <row r="1" spans="2:15" ht="12.75">
      <c r="B1" s="3"/>
      <c r="C1"/>
      <c r="D1"/>
      <c r="E1"/>
      <c r="F1"/>
      <c r="G1"/>
      <c r="H1"/>
      <c r="I1" s="4"/>
      <c r="J1"/>
      <c r="K1"/>
      <c r="L1" s="18"/>
      <c r="M1" s="18"/>
      <c r="N1" s="3"/>
      <c r="O1"/>
    </row>
    <row r="2" spans="2:15" ht="12.75">
      <c r="B2" s="3"/>
      <c r="C2" s="5"/>
      <c r="D2" s="5"/>
      <c r="E2" s="5"/>
      <c r="F2" s="5"/>
      <c r="G2" s="5"/>
      <c r="H2" s="5"/>
      <c r="I2" s="5"/>
      <c r="J2" s="5"/>
      <c r="K2" s="5"/>
      <c r="L2" s="19"/>
      <c r="M2" s="19"/>
      <c r="N2" s="6"/>
      <c r="O2" s="5"/>
    </row>
    <row r="3" spans="2:15" ht="12.75">
      <c r="B3" s="3"/>
      <c r="C3" s="5"/>
      <c r="D3" s="5"/>
      <c r="E3" s="5"/>
      <c r="F3" s="5"/>
      <c r="G3" s="5"/>
      <c r="H3" s="5"/>
      <c r="I3" s="5"/>
      <c r="J3" s="5"/>
      <c r="K3" s="5"/>
      <c r="L3" s="19"/>
      <c r="M3" s="19"/>
      <c r="N3" s="3"/>
      <c r="O3" s="5"/>
    </row>
    <row r="4" spans="2:15" ht="28.5" customHeight="1">
      <c r="B4" s="3"/>
      <c r="C4" s="5"/>
      <c r="D4" s="14"/>
      <c r="E4" s="5"/>
      <c r="F4" s="5"/>
      <c r="G4" s="5"/>
      <c r="H4" s="5"/>
      <c r="I4" s="5"/>
      <c r="J4" s="5"/>
      <c r="K4" s="5"/>
      <c r="L4" s="19"/>
      <c r="M4" s="19"/>
      <c r="N4" s="3"/>
      <c r="O4" s="5"/>
    </row>
    <row r="5" spans="2:15" ht="24.75">
      <c r="B5" s="7" t="s">
        <v>5</v>
      </c>
      <c r="D5" s="12"/>
      <c r="E5"/>
      <c r="F5"/>
      <c r="G5"/>
      <c r="H5"/>
      <c r="I5"/>
      <c r="J5"/>
      <c r="K5"/>
      <c r="L5" s="18"/>
      <c r="M5" s="18"/>
      <c r="N5"/>
      <c r="O5"/>
    </row>
    <row r="6" spans="3:15" ht="12.75">
      <c r="C6" s="10" t="s">
        <v>13</v>
      </c>
      <c r="D6" s="1" t="s">
        <v>10</v>
      </c>
      <c r="E6" s="8" t="s">
        <v>10</v>
      </c>
      <c r="F6" s="13"/>
      <c r="J6" s="2" t="s">
        <v>10</v>
      </c>
      <c r="K6" s="1" t="s">
        <v>10</v>
      </c>
      <c r="M6" s="1"/>
      <c r="N6" s="53" t="s">
        <v>10</v>
      </c>
      <c r="O6" s="9" t="s">
        <v>43</v>
      </c>
    </row>
    <row r="7" spans="2:16" s="29" customFormat="1" ht="37.5" thickBot="1">
      <c r="B7" s="26"/>
      <c r="C7" s="27" t="s">
        <v>1</v>
      </c>
      <c r="D7" s="28" t="s">
        <v>6</v>
      </c>
      <c r="E7" s="28" t="s">
        <v>7</v>
      </c>
      <c r="F7" s="28" t="s">
        <v>8</v>
      </c>
      <c r="G7" s="28" t="s">
        <v>9</v>
      </c>
      <c r="H7" s="28" t="s">
        <v>2</v>
      </c>
      <c r="I7" s="28" t="s">
        <v>3</v>
      </c>
      <c r="J7" s="28" t="s">
        <v>14</v>
      </c>
      <c r="L7" s="45" t="s">
        <v>10</v>
      </c>
      <c r="M7" s="46"/>
      <c r="N7" s="47">
        <v>45398</v>
      </c>
      <c r="O7" s="48"/>
      <c r="P7" s="30"/>
    </row>
    <row r="8" spans="2:17" ht="13.5" customHeight="1" thickBot="1">
      <c r="B8" s="59">
        <v>1</v>
      </c>
      <c r="C8" s="60" t="s">
        <v>20</v>
      </c>
      <c r="D8" s="61">
        <f>E8+F8+G8</f>
        <v>20</v>
      </c>
      <c r="E8" s="61">
        <v>17</v>
      </c>
      <c r="F8" s="61">
        <v>2</v>
      </c>
      <c r="G8" s="61">
        <v>1</v>
      </c>
      <c r="H8" s="61">
        <f>0+9+9+7+6+7+8+9+8+6+7+9+8+8+7+7+4+4+8+6+6</f>
        <v>143</v>
      </c>
      <c r="I8" s="61">
        <f>0+3+3+6+4+4+5+4+3+5+5+4+4+5+5+4+8+8+6+4+6</f>
        <v>96</v>
      </c>
      <c r="J8" s="61">
        <f>(E8*2)+G8</f>
        <v>35</v>
      </c>
      <c r="K8" s="21" t="s">
        <v>10</v>
      </c>
      <c r="L8" s="37">
        <v>0</v>
      </c>
      <c r="M8" s="37">
        <v>0</v>
      </c>
      <c r="N8" s="15" t="s">
        <v>16</v>
      </c>
      <c r="O8" s="15" t="s">
        <v>55</v>
      </c>
      <c r="P8" s="52"/>
      <c r="Q8" s="63" t="s">
        <v>57</v>
      </c>
    </row>
    <row r="9" spans="2:16" ht="13.5" customHeight="1">
      <c r="B9" s="37">
        <v>2</v>
      </c>
      <c r="C9" s="15" t="s">
        <v>29</v>
      </c>
      <c r="D9" s="35">
        <f>E9+F9+G9</f>
        <v>20</v>
      </c>
      <c r="E9" s="35">
        <v>14</v>
      </c>
      <c r="F9" s="35">
        <v>5</v>
      </c>
      <c r="G9" s="35">
        <v>1</v>
      </c>
      <c r="H9" s="35">
        <f>0+8+8+10+7+9+8+9+5+8+9+6+10+9+8+9+10+5+4+6</f>
        <v>148</v>
      </c>
      <c r="I9" s="35">
        <f>0+10+3+4+4+5+5+3+3+6+4+4+7+2+3+3+4+2+8+6+6</f>
        <v>92</v>
      </c>
      <c r="J9" s="35">
        <f>(E9*2)+G9</f>
        <v>29</v>
      </c>
      <c r="K9" s="21" t="s">
        <v>10</v>
      </c>
      <c r="L9" s="37">
        <v>9</v>
      </c>
      <c r="M9" s="37">
        <v>5</v>
      </c>
      <c r="N9" s="15" t="s">
        <v>38</v>
      </c>
      <c r="O9" s="15" t="s">
        <v>17</v>
      </c>
      <c r="P9"/>
    </row>
    <row r="10" spans="2:16" ht="13.5" customHeight="1">
      <c r="B10" s="37">
        <v>3</v>
      </c>
      <c r="C10" s="15" t="s">
        <v>38</v>
      </c>
      <c r="D10" s="35">
        <f>E10+F10+G10</f>
        <v>20</v>
      </c>
      <c r="E10" s="35">
        <v>11</v>
      </c>
      <c r="F10" s="35">
        <v>6</v>
      </c>
      <c r="G10" s="35">
        <v>3</v>
      </c>
      <c r="H10" s="35">
        <f>0+6+8+9+4+4+5+5+6+9+9+10+7+7+3+10+6+8+6+7+9</f>
        <v>138</v>
      </c>
      <c r="I10" s="35">
        <f>0+5+7+3+10+9+8+8+6+3+4+2+6+7+9+4+6+4+7+5+5</f>
        <v>118</v>
      </c>
      <c r="J10" s="35">
        <f>(E10*2)+G10</f>
        <v>25</v>
      </c>
      <c r="K10" s="23"/>
      <c r="L10" s="37">
        <v>8</v>
      </c>
      <c r="M10" s="37">
        <v>3</v>
      </c>
      <c r="N10" s="15" t="s">
        <v>12</v>
      </c>
      <c r="O10" s="15" t="s">
        <v>36</v>
      </c>
      <c r="P10"/>
    </row>
    <row r="11" spans="2:16" ht="13.5" customHeight="1">
      <c r="B11" s="37">
        <v>4</v>
      </c>
      <c r="C11" s="15" t="s">
        <v>22</v>
      </c>
      <c r="D11" s="35">
        <f>E11+F11+G11</f>
        <v>20</v>
      </c>
      <c r="E11" s="35">
        <v>11</v>
      </c>
      <c r="F11" s="35">
        <v>6</v>
      </c>
      <c r="G11" s="35">
        <v>3</v>
      </c>
      <c r="H11" s="35">
        <f>0+10+9+6+8+6+10+6+8+3+5+4+7+8+7+8+5+7+4+8+6</f>
        <v>135</v>
      </c>
      <c r="I11" s="35">
        <f>0+5+4+5+8+2+6+2+8+7+9+6+5+7+5+8+6+9+5+6</f>
        <v>113</v>
      </c>
      <c r="J11" s="35">
        <f>(E11*2)+G11</f>
        <v>25</v>
      </c>
      <c r="K11" s="23"/>
      <c r="L11" s="37">
        <v>7</v>
      </c>
      <c r="M11" s="37">
        <v>6</v>
      </c>
      <c r="N11" s="15" t="s">
        <v>15</v>
      </c>
      <c r="O11" s="15" t="s">
        <v>30</v>
      </c>
      <c r="P11"/>
    </row>
    <row r="12" spans="2:16" ht="13.5" customHeight="1">
      <c r="B12" s="37">
        <v>5</v>
      </c>
      <c r="C12" s="15" t="s">
        <v>16</v>
      </c>
      <c r="D12" s="35">
        <f>E12+F12+G12</f>
        <v>20</v>
      </c>
      <c r="E12" s="35">
        <v>11</v>
      </c>
      <c r="F12" s="35">
        <v>7</v>
      </c>
      <c r="G12" s="35">
        <v>2</v>
      </c>
      <c r="H12" s="35">
        <f>0+5+6+8+6+9+5+7+4+2+8+7+8+8+9+4+3+5+8+9+8</f>
        <v>129</v>
      </c>
      <c r="I12" s="35">
        <f>0+6+6+3+6+4+7+5+9+8+3+6+2+4+3+10+8+8+4+4+2</f>
        <v>108</v>
      </c>
      <c r="J12" s="35">
        <f>(E12*2)+G12</f>
        <v>24</v>
      </c>
      <c r="K12" s="23"/>
      <c r="L12" s="37">
        <v>6</v>
      </c>
      <c r="M12" s="37">
        <v>6</v>
      </c>
      <c r="N12" s="15" t="s">
        <v>20</v>
      </c>
      <c r="O12" s="15" t="s">
        <v>22</v>
      </c>
      <c r="P12"/>
    </row>
    <row r="13" spans="2:16" ht="13.5" customHeight="1">
      <c r="B13" s="37">
        <v>6</v>
      </c>
      <c r="C13" s="15" t="s">
        <v>19</v>
      </c>
      <c r="D13" s="35">
        <f>E13+F13+G13</f>
        <v>20</v>
      </c>
      <c r="E13" s="35">
        <v>8</v>
      </c>
      <c r="F13" s="35">
        <v>10</v>
      </c>
      <c r="G13" s="35">
        <v>2</v>
      </c>
      <c r="H13" s="35">
        <f>0+5+7+3+10+4+8+8+4+7+4+10+6+4+5+5+5+8+6+6+6</f>
        <v>121</v>
      </c>
      <c r="I13" s="35">
        <f>0+7+8+8+4+6+6+6+6+5+8+2+7+8+8+7+8+5+6+4+6</f>
        <v>125</v>
      </c>
      <c r="J13" s="35">
        <f>(E13*2)+G13</f>
        <v>18</v>
      </c>
      <c r="K13" s="23"/>
      <c r="L13" s="37">
        <v>6</v>
      </c>
      <c r="M13" s="37">
        <v>6</v>
      </c>
      <c r="N13" s="15" t="s">
        <v>19</v>
      </c>
      <c r="O13" s="15" t="s">
        <v>29</v>
      </c>
      <c r="P13"/>
    </row>
    <row r="14" spans="2:17" ht="13.5" customHeight="1">
      <c r="B14" s="37">
        <v>7</v>
      </c>
      <c r="C14" s="15" t="s">
        <v>12</v>
      </c>
      <c r="D14" s="54">
        <f>E14+F14+G14</f>
        <v>19</v>
      </c>
      <c r="E14" s="35">
        <v>8</v>
      </c>
      <c r="F14" s="35">
        <v>9</v>
      </c>
      <c r="G14" s="35">
        <v>2</v>
      </c>
      <c r="H14" s="35">
        <f>0+7+8+4+8+8+5+3+3+8+8+8+7+6+8+2+6+5+5+8</f>
        <v>117</v>
      </c>
      <c r="I14" s="35">
        <f>0+7+4+10+4+5+7+8+8+3+5+2+8+6+5+10+8+8+8+3</f>
        <v>119</v>
      </c>
      <c r="J14" s="35">
        <f>(E14*2)+G14</f>
        <v>18</v>
      </c>
      <c r="K14" s="23"/>
      <c r="L14"/>
      <c r="M14"/>
      <c r="N14" s="55" t="s">
        <v>10</v>
      </c>
      <c r="P14"/>
      <c r="Q14" s="55" t="s">
        <v>10</v>
      </c>
    </row>
    <row r="15" spans="2:16" ht="13.5" customHeight="1">
      <c r="B15" s="37">
        <v>8</v>
      </c>
      <c r="C15" s="15" t="s">
        <v>17</v>
      </c>
      <c r="D15" s="35">
        <f>E15+F15+G15</f>
        <v>20</v>
      </c>
      <c r="E15" s="35">
        <v>6</v>
      </c>
      <c r="F15" s="35">
        <v>11</v>
      </c>
      <c r="G15" s="35">
        <v>3</v>
      </c>
      <c r="H15" s="35">
        <f>0+6+7+3+4+8+5+5+6+6+4+6+4+5+8+4+6+6+7+8+5</f>
        <v>113</v>
      </c>
      <c r="I15" s="35">
        <f>0+5+7+9+6+5+9+8+4+5+9+7+8+8+4+9+8+6+7+5+9</f>
        <v>138</v>
      </c>
      <c r="J15" s="35">
        <f>(E15*2)+G15</f>
        <v>15</v>
      </c>
      <c r="K15" s="23"/>
      <c r="L15"/>
      <c r="M15"/>
      <c r="P15"/>
    </row>
    <row r="16" spans="2:16" ht="13.5" customHeight="1">
      <c r="B16" s="37">
        <v>9</v>
      </c>
      <c r="C16" s="15" t="s">
        <v>15</v>
      </c>
      <c r="D16" s="35">
        <f>E16+F16+G16</f>
        <v>20</v>
      </c>
      <c r="E16" s="35">
        <v>5</v>
      </c>
      <c r="F16" s="35">
        <v>12</v>
      </c>
      <c r="G16" s="35">
        <v>3</v>
      </c>
      <c r="H16" s="35">
        <f>0+7+3+3+6+4+4+2+3+5+7+2+7+7+3+2+4+8+4+7+7</f>
        <v>95</v>
      </c>
      <c r="I16" s="35">
        <f>0+5+8+9+6+8+7+10+9+6+6+10+6+7+9+8+7+5+9+7+6</f>
        <v>148</v>
      </c>
      <c r="J16" s="35">
        <f>(E16*2)+G16</f>
        <v>13</v>
      </c>
      <c r="K16" s="23"/>
      <c r="L16"/>
      <c r="M16"/>
      <c r="P16"/>
    </row>
    <row r="17" spans="2:16" ht="13.5" customHeight="1">
      <c r="B17" s="37">
        <v>10</v>
      </c>
      <c r="C17" s="15" t="s">
        <v>30</v>
      </c>
      <c r="D17" s="54">
        <f>E17+F17+G17</f>
        <v>19</v>
      </c>
      <c r="E17" s="35">
        <v>5</v>
      </c>
      <c r="F17" s="35">
        <v>12</v>
      </c>
      <c r="G17" s="35">
        <v>2</v>
      </c>
      <c r="H17" s="35">
        <f>0+5+6+4+6+5+8+8+3+5+6+2+2+5+7+8+8+8+4+6</f>
        <v>106</v>
      </c>
      <c r="I17" s="35">
        <f>0+6+6+8+7+8+3+5+9+7+7+10+8+8+7+3+6+5+6+7</f>
        <v>126</v>
      </c>
      <c r="J17" s="35">
        <f>(E17*2)+G17</f>
        <v>12</v>
      </c>
      <c r="K17" s="23"/>
      <c r="L17" s="38"/>
      <c r="M17" s="38"/>
      <c r="P17"/>
    </row>
    <row r="18" spans="2:16" ht="13.5" customHeight="1">
      <c r="B18" s="37">
        <v>11</v>
      </c>
      <c r="C18" s="15" t="s">
        <v>36</v>
      </c>
      <c r="D18" s="35">
        <f>E18+F18+G18</f>
        <v>20</v>
      </c>
      <c r="E18" s="35">
        <v>3</v>
      </c>
      <c r="F18" s="35">
        <v>17</v>
      </c>
      <c r="G18" s="35">
        <v>0</v>
      </c>
      <c r="H18" s="35">
        <f>0+3+5+4+5+3+6+9+3+3+4+6+2+4+8+3+5+9+5+2+3</f>
        <v>92</v>
      </c>
      <c r="I18" s="35">
        <f>0+9+9+8+8+8+8+3+9+8+9+7+10+8+7+8+8+4+7+8+8</f>
        <v>154</v>
      </c>
      <c r="J18" s="35">
        <f>(E18*2)+G18</f>
        <v>6</v>
      </c>
      <c r="K18" s="23"/>
      <c r="L18" s="40"/>
      <c r="M18" s="38"/>
      <c r="P18"/>
    </row>
    <row r="19" spans="2:16" ht="13.5" customHeight="1">
      <c r="B19" s="37">
        <v>12</v>
      </c>
      <c r="C19" s="56" t="s">
        <v>54</v>
      </c>
      <c r="D19" s="35">
        <f>E19+F19+G19</f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f>(E19*2)+G19</f>
        <v>0</v>
      </c>
      <c r="K19" s="23"/>
      <c r="L19" s="40"/>
      <c r="M19" s="38"/>
      <c r="P19" s="52"/>
    </row>
    <row r="20" spans="2:16" ht="13.5" customHeight="1">
      <c r="B20" s="39"/>
      <c r="C20" s="39"/>
      <c r="D20" s="41">
        <f aca="true" t="shared" si="0" ref="D20:J20">SUM(D8:D19)</f>
        <v>218</v>
      </c>
      <c r="E20" s="41">
        <f t="shared" si="0"/>
        <v>99</v>
      </c>
      <c r="F20" s="41">
        <f t="shared" si="0"/>
        <v>97</v>
      </c>
      <c r="G20" s="41">
        <f t="shared" si="0"/>
        <v>22</v>
      </c>
      <c r="H20" s="41">
        <f t="shared" si="0"/>
        <v>1337</v>
      </c>
      <c r="I20" s="41">
        <f t="shared" si="0"/>
        <v>1337</v>
      </c>
      <c r="J20" s="35">
        <f t="shared" si="0"/>
        <v>220</v>
      </c>
      <c r="K20" s="23" t="s">
        <v>10</v>
      </c>
      <c r="L20" s="38"/>
      <c r="M20" s="38"/>
      <c r="P20"/>
    </row>
    <row r="21" spans="2:16" ht="13.5" customHeight="1">
      <c r="B21" s="39"/>
      <c r="C21" s="39"/>
      <c r="D21" s="38"/>
      <c r="E21" s="38"/>
      <c r="F21" s="38"/>
      <c r="G21" s="38"/>
      <c r="H21" s="38"/>
      <c r="I21" s="38"/>
      <c r="J21" s="38"/>
      <c r="K21" s="23"/>
      <c r="L21" s="38"/>
      <c r="M21" s="38"/>
      <c r="N21"/>
      <c r="P21"/>
    </row>
    <row r="22" spans="2:16" ht="12.75">
      <c r="B22" s="39"/>
      <c r="C22" s="22" t="s">
        <v>0</v>
      </c>
      <c r="D22" s="38" t="s">
        <v>10</v>
      </c>
      <c r="E22" s="38" t="s">
        <v>10</v>
      </c>
      <c r="F22" s="34"/>
      <c r="G22" s="38"/>
      <c r="H22" s="38"/>
      <c r="I22" s="38"/>
      <c r="J22" s="38"/>
      <c r="K22" s="23"/>
      <c r="L22" s="38" t="s">
        <v>10</v>
      </c>
      <c r="M22" s="38"/>
      <c r="N22" s="39"/>
      <c r="O22" s="39"/>
      <c r="P22"/>
    </row>
    <row r="23" spans="2:16" s="29" customFormat="1" ht="33" customHeight="1" thickBot="1">
      <c r="B23" s="31"/>
      <c r="C23" s="25" t="s">
        <v>1</v>
      </c>
      <c r="D23" s="32" t="s">
        <v>6</v>
      </c>
      <c r="E23" s="32" t="s">
        <v>7</v>
      </c>
      <c r="F23" s="32" t="s">
        <v>8</v>
      </c>
      <c r="G23" s="32" t="s">
        <v>9</v>
      </c>
      <c r="H23" s="32" t="s">
        <v>2</v>
      </c>
      <c r="I23" s="32" t="s">
        <v>3</v>
      </c>
      <c r="J23" s="32" t="s">
        <v>14</v>
      </c>
      <c r="K23" s="33"/>
      <c r="L23" s="49" t="s">
        <v>10</v>
      </c>
      <c r="M23" s="50"/>
      <c r="N23" s="47">
        <v>45398</v>
      </c>
      <c r="O23" s="51"/>
      <c r="P23" s="30"/>
    </row>
    <row r="24" spans="2:17" s="11" customFormat="1" ht="13.5" customHeight="1" thickBot="1">
      <c r="B24" s="59">
        <v>1</v>
      </c>
      <c r="C24" s="60" t="s">
        <v>34</v>
      </c>
      <c r="D24" s="61">
        <f aca="true" t="shared" si="1" ref="D24:D35">E24+F24+G24</f>
        <v>22</v>
      </c>
      <c r="E24" s="61">
        <v>19</v>
      </c>
      <c r="F24" s="61">
        <v>2</v>
      </c>
      <c r="G24" s="61">
        <v>1</v>
      </c>
      <c r="H24" s="61">
        <f>0+5+10+5+9+9+6+8+9+7+10+6+8+9+10+8+8+8+9+8+8+9+7</f>
        <v>176</v>
      </c>
      <c r="I24" s="61">
        <f>0+6+8+4+5+4+2+3+5+4+6+6+5+3+4+2+6+2+3+5+3+5</f>
        <v>91</v>
      </c>
      <c r="J24" s="61">
        <f aca="true" t="shared" si="2" ref="J24:J35">(E24*2)+G24</f>
        <v>39</v>
      </c>
      <c r="K24" s="24" t="s">
        <v>10</v>
      </c>
      <c r="L24" s="37">
        <v>6</v>
      </c>
      <c r="M24" s="37">
        <v>6</v>
      </c>
      <c r="N24" s="15" t="s">
        <v>35</v>
      </c>
      <c r="O24" s="15" t="s">
        <v>11</v>
      </c>
      <c r="P24"/>
      <c r="Q24" s="63" t="s">
        <v>57</v>
      </c>
    </row>
    <row r="25" spans="2:16" ht="13.5" customHeight="1">
      <c r="B25" s="37">
        <v>2</v>
      </c>
      <c r="C25" s="15" t="s">
        <v>11</v>
      </c>
      <c r="D25" s="35">
        <f t="shared" si="1"/>
        <v>22</v>
      </c>
      <c r="E25" s="35">
        <v>15</v>
      </c>
      <c r="F25" s="35">
        <v>4</v>
      </c>
      <c r="G25" s="35">
        <v>3</v>
      </c>
      <c r="H25" s="35">
        <f>0+6+9+6+7+8+8+7+6+7+10+7+6+8+8+6+10+6+4+7+5+7+6</f>
        <v>154</v>
      </c>
      <c r="I25" s="35">
        <f>0+5+4+6+7+2+5+6+4+6+1+6+8+4+4+8+1+5+7+5+8+4+6</f>
        <v>112</v>
      </c>
      <c r="J25" s="35">
        <f t="shared" si="2"/>
        <v>33</v>
      </c>
      <c r="K25" s="21" t="s">
        <v>10</v>
      </c>
      <c r="L25" s="37">
        <v>2</v>
      </c>
      <c r="M25" s="37">
        <v>8</v>
      </c>
      <c r="N25" s="15" t="s">
        <v>50</v>
      </c>
      <c r="O25" s="15" t="s">
        <v>39</v>
      </c>
      <c r="P25"/>
    </row>
    <row r="26" spans="2:16" ht="13.5" customHeight="1">
      <c r="B26" s="37">
        <v>3</v>
      </c>
      <c r="C26" s="15" t="s">
        <v>35</v>
      </c>
      <c r="D26" s="35">
        <f t="shared" si="1"/>
        <v>22</v>
      </c>
      <c r="E26" s="35">
        <v>14</v>
      </c>
      <c r="F26" s="35">
        <v>7</v>
      </c>
      <c r="G26" s="35">
        <v>1</v>
      </c>
      <c r="H26" s="35">
        <f>0+4+5+10+8+7+10+2+7+6+7+6+9+8+8+5+10+2+6+7+7+6+6</f>
        <v>146</v>
      </c>
      <c r="I26" s="35">
        <f>0+7+6+2+2+4+2+8+4+7+5+7+4+5+4+6+9+4+6+5+5+6</f>
        <v>108</v>
      </c>
      <c r="J26" s="35">
        <f t="shared" si="2"/>
        <v>29</v>
      </c>
      <c r="K26" s="23" t="s">
        <v>10</v>
      </c>
      <c r="L26" s="37">
        <v>7</v>
      </c>
      <c r="M26" s="37">
        <v>5</v>
      </c>
      <c r="N26" s="15" t="s">
        <v>34</v>
      </c>
      <c r="O26" s="15" t="s">
        <v>53</v>
      </c>
      <c r="P26"/>
    </row>
    <row r="27" spans="2:16" ht="13.5" customHeight="1">
      <c r="B27" s="37">
        <v>4</v>
      </c>
      <c r="C27" s="15" t="s">
        <v>33</v>
      </c>
      <c r="D27" s="35">
        <f t="shared" si="1"/>
        <v>22</v>
      </c>
      <c r="E27" s="35">
        <v>12</v>
      </c>
      <c r="F27" s="35">
        <v>8</v>
      </c>
      <c r="G27" s="35">
        <v>2</v>
      </c>
      <c r="H27" s="35">
        <f>0+8+5+6+8+6+7+4+8+7+4+7+8+4+5+9+1+8+8+6+9+3+9</f>
        <v>140</v>
      </c>
      <c r="I27" s="35">
        <f>0+4+8+6+4+6+4+7+5+6+10+4+2+8+7+4+10+4+6+7+5+9+4</f>
        <v>130</v>
      </c>
      <c r="J27" s="35">
        <f t="shared" si="2"/>
        <v>26</v>
      </c>
      <c r="K27" s="21" t="s">
        <v>10</v>
      </c>
      <c r="L27" s="37">
        <v>9</v>
      </c>
      <c r="M27" s="37">
        <v>5</v>
      </c>
      <c r="N27" s="15" t="s">
        <v>41</v>
      </c>
      <c r="O27" s="15" t="s">
        <v>51</v>
      </c>
      <c r="P27"/>
    </row>
    <row r="28" spans="2:16" ht="13.5" customHeight="1">
      <c r="B28" s="37">
        <v>5</v>
      </c>
      <c r="C28" s="15" t="s">
        <v>28</v>
      </c>
      <c r="D28" s="35">
        <f t="shared" si="1"/>
        <v>22</v>
      </c>
      <c r="E28" s="35">
        <v>11</v>
      </c>
      <c r="F28" s="35">
        <v>8</v>
      </c>
      <c r="G28" s="35">
        <v>3</v>
      </c>
      <c r="H28" s="35">
        <f>0+7+8+5+7+8+6+8+2+5+5+6+9+9+7+8+6+6+10+7+6+5+5</f>
        <v>145</v>
      </c>
      <c r="I28" s="35">
        <f>0+5+5+8+7+2+7+5+8+8+7+6+3+3+5+6+7+6+5+5+6+7</f>
        <v>121</v>
      </c>
      <c r="J28" s="35">
        <f t="shared" si="2"/>
        <v>25</v>
      </c>
      <c r="K28" s="23"/>
      <c r="L28" s="37">
        <v>4</v>
      </c>
      <c r="M28" s="37">
        <v>9</v>
      </c>
      <c r="N28" s="15" t="s">
        <v>32</v>
      </c>
      <c r="O28" s="15" t="s">
        <v>56</v>
      </c>
      <c r="P28" s="17" t="s">
        <v>10</v>
      </c>
    </row>
    <row r="29" spans="2:16" ht="13.5" customHeight="1">
      <c r="B29" s="37">
        <v>6</v>
      </c>
      <c r="C29" s="15" t="s">
        <v>51</v>
      </c>
      <c r="D29" s="35">
        <f t="shared" si="1"/>
        <v>22</v>
      </c>
      <c r="E29" s="35">
        <v>11</v>
      </c>
      <c r="F29" s="35">
        <v>9</v>
      </c>
      <c r="G29" s="35">
        <v>2</v>
      </c>
      <c r="H29" s="35">
        <f>0+4+6+8+8+6+7+6+9+7+5+8+3+5+3+6+10+6+7+8+9+8+5</f>
        <v>144</v>
      </c>
      <c r="I29" s="35">
        <f>0+8+5+5+4+6+6+7+4+8+8+4+8+8+10+7+1+6+4+5+3+4+9</f>
        <v>130</v>
      </c>
      <c r="J29" s="35">
        <f t="shared" si="2"/>
        <v>24</v>
      </c>
      <c r="K29" s="23"/>
      <c r="L29" s="37">
        <v>7</v>
      </c>
      <c r="M29" s="37">
        <v>4</v>
      </c>
      <c r="N29" s="15" t="s">
        <v>25</v>
      </c>
      <c r="O29" s="15" t="s">
        <v>31</v>
      </c>
      <c r="P29"/>
    </row>
    <row r="30" spans="2:18" ht="13.5" customHeight="1">
      <c r="B30" s="37">
        <v>7</v>
      </c>
      <c r="C30" s="15" t="s">
        <v>18</v>
      </c>
      <c r="D30" s="35">
        <f t="shared" si="1"/>
        <v>22</v>
      </c>
      <c r="E30" s="35">
        <v>10</v>
      </c>
      <c r="F30" s="35">
        <v>10</v>
      </c>
      <c r="G30" s="35">
        <v>2</v>
      </c>
      <c r="H30" s="35">
        <f>0+7+6+4+2+5+7+4+8+7+6+4+5+6+4+7+5+10+5+10+10+8</f>
        <v>130</v>
      </c>
      <c r="I30" s="35">
        <f>0+4+10+6+8+8+8+6+9+5+5+5+9+9+6+9+6+6+3+8+4+2+2</f>
        <v>138</v>
      </c>
      <c r="J30" s="35">
        <f t="shared" si="2"/>
        <v>22</v>
      </c>
      <c r="K30" s="23"/>
      <c r="L30" s="29"/>
      <c r="M30" s="29"/>
      <c r="N30" s="11"/>
      <c r="O30" s="11"/>
      <c r="P30"/>
      <c r="Q30" s="11"/>
      <c r="R30" s="11"/>
    </row>
    <row r="31" spans="2:16" ht="13.5" customHeight="1">
      <c r="B31" s="37">
        <v>8</v>
      </c>
      <c r="C31" s="15" t="s">
        <v>37</v>
      </c>
      <c r="D31" s="35">
        <f t="shared" si="1"/>
        <v>22</v>
      </c>
      <c r="E31" s="35">
        <v>10</v>
      </c>
      <c r="F31" s="35">
        <v>11</v>
      </c>
      <c r="G31" s="35">
        <v>1</v>
      </c>
      <c r="H31" s="35">
        <f>0+8+8+5+2+5+9+7+8+6+5+4+6+7+8+2+9+4+5+8+5+2+9</f>
        <v>132</v>
      </c>
      <c r="I31" s="35">
        <f>0+5+5+6+8+9+3+4+2+7+7+8+6+6+2+8+2+8+7+5+7+10+5</f>
        <v>130</v>
      </c>
      <c r="J31" s="35">
        <f t="shared" si="2"/>
        <v>21</v>
      </c>
      <c r="K31" s="23"/>
      <c r="L31" s="38"/>
      <c r="M31" s="38"/>
      <c r="P31"/>
    </row>
    <row r="32" spans="2:16" ht="13.5" customHeight="1">
      <c r="B32" s="37">
        <v>9</v>
      </c>
      <c r="C32" s="15" t="s">
        <v>50</v>
      </c>
      <c r="D32" s="35">
        <f t="shared" si="1"/>
        <v>22</v>
      </c>
      <c r="E32" s="35">
        <v>7</v>
      </c>
      <c r="F32" s="35">
        <v>15</v>
      </c>
      <c r="G32" s="35">
        <v>0</v>
      </c>
      <c r="H32" s="35">
        <f>0+8+4+6+7+4+4+5+5+8+1+5+8+6+2+9+6+6+5+6+5+4+2</f>
        <v>116</v>
      </c>
      <c r="I32" s="35">
        <f>0+4+7+5+6+7+6+7+8+5+10+6+3+8+8+3+5+8+7+8+6+7+8</f>
        <v>142</v>
      </c>
      <c r="J32" s="35">
        <f t="shared" si="2"/>
        <v>14</v>
      </c>
      <c r="K32" s="23"/>
      <c r="L32" s="38"/>
      <c r="M32" s="38"/>
      <c r="P32"/>
    </row>
    <row r="33" spans="2:16" ht="13.5" customHeight="1">
      <c r="B33" s="37">
        <v>10</v>
      </c>
      <c r="C33" s="15" t="s">
        <v>32</v>
      </c>
      <c r="D33" s="35">
        <f t="shared" si="1"/>
        <v>22</v>
      </c>
      <c r="E33" s="35">
        <v>5</v>
      </c>
      <c r="F33" s="35">
        <v>14</v>
      </c>
      <c r="G33" s="35">
        <v>3</v>
      </c>
      <c r="H33" s="35">
        <f>0+5+4+6+4+6+3+7+4+5+6+3+2+4+6+7+2+2+7+4+5+7+4</f>
        <v>103</v>
      </c>
      <c r="I33" s="35">
        <f>0+7+9+6+8+4+9+5+7+7+6+9+8+8+6+6+8+9+5+6+8+5+9</f>
        <v>155</v>
      </c>
      <c r="J33" s="35">
        <f t="shared" si="2"/>
        <v>13</v>
      </c>
      <c r="K33" s="23"/>
      <c r="L33" s="38"/>
      <c r="M33" s="38"/>
      <c r="P33"/>
    </row>
    <row r="34" spans="2:16" ht="13.5" customHeight="1">
      <c r="B34" s="37">
        <v>11</v>
      </c>
      <c r="C34" s="15" t="s">
        <v>25</v>
      </c>
      <c r="D34" s="35">
        <f t="shared" si="1"/>
        <v>22</v>
      </c>
      <c r="E34" s="35">
        <v>5</v>
      </c>
      <c r="F34" s="35">
        <v>16</v>
      </c>
      <c r="G34" s="35">
        <v>1</v>
      </c>
      <c r="H34" s="35">
        <f>0+5+7+2+4+4+4+5+4+5+8+6+6+8+4+4+8+5+4+5+4+7</f>
        <v>109</v>
      </c>
      <c r="I34" s="35">
        <f>0+8+4+10+9+6+7+8+6+8+5+7+6+6+8+8+2+10+7+10+9+8+4</f>
        <v>156</v>
      </c>
      <c r="J34" s="35">
        <f t="shared" si="2"/>
        <v>11</v>
      </c>
      <c r="K34" s="23"/>
      <c r="L34" s="38"/>
      <c r="M34" s="38"/>
      <c r="P34"/>
    </row>
    <row r="35" spans="2:16" ht="13.5" customHeight="1">
      <c r="B35" s="37">
        <v>12</v>
      </c>
      <c r="C35" s="15" t="s">
        <v>31</v>
      </c>
      <c r="D35" s="35">
        <f t="shared" si="1"/>
        <v>22</v>
      </c>
      <c r="E35" s="35">
        <v>3</v>
      </c>
      <c r="F35" s="35">
        <v>18</v>
      </c>
      <c r="G35" s="35">
        <v>1</v>
      </c>
      <c r="H35" s="35">
        <f>0+4+5+8+6+2+2+6+3+8+6+7+4+6+3+3+1+3+3+3+5+4</f>
        <v>92</v>
      </c>
      <c r="I35" s="35">
        <f>0+8+8+5+7+8+10+7+9+7+6+6+7+7+9+9+10+10+10+8+9+7+7</f>
        <v>174</v>
      </c>
      <c r="J35" s="35">
        <f t="shared" si="2"/>
        <v>7</v>
      </c>
      <c r="K35" s="23"/>
      <c r="L35" s="38"/>
      <c r="M35" s="38"/>
      <c r="P35" s="52"/>
    </row>
    <row r="36" spans="2:16" ht="13.5" customHeight="1">
      <c r="B36" s="39"/>
      <c r="C36" s="39"/>
      <c r="D36" s="41">
        <f aca="true" t="shared" si="3" ref="D36:J36">SUM(D24:D35)</f>
        <v>264</v>
      </c>
      <c r="E36" s="41">
        <f t="shared" si="3"/>
        <v>122</v>
      </c>
      <c r="F36" s="41">
        <f t="shared" si="3"/>
        <v>122</v>
      </c>
      <c r="G36" s="41">
        <f t="shared" si="3"/>
        <v>20</v>
      </c>
      <c r="H36" s="41">
        <f t="shared" si="3"/>
        <v>1587</v>
      </c>
      <c r="I36" s="41">
        <f t="shared" si="3"/>
        <v>1587</v>
      </c>
      <c r="J36" s="41">
        <f t="shared" si="3"/>
        <v>264</v>
      </c>
      <c r="K36" s="23"/>
      <c r="L36" s="38"/>
      <c r="M36" s="38"/>
      <c r="N36" s="30"/>
      <c r="P36"/>
    </row>
    <row r="37" spans="2:16" ht="13.5" customHeight="1">
      <c r="B37" s="39"/>
      <c r="C37" s="39"/>
      <c r="D37" s="38"/>
      <c r="E37" s="38"/>
      <c r="F37" s="38"/>
      <c r="G37" s="38"/>
      <c r="H37" s="38"/>
      <c r="I37" s="38"/>
      <c r="J37" s="38"/>
      <c r="K37" s="23"/>
      <c r="L37" s="38"/>
      <c r="M37" s="38"/>
      <c r="N37"/>
      <c r="P37"/>
    </row>
    <row r="38" spans="2:16" ht="13.5" customHeight="1">
      <c r="B38" s="39"/>
      <c r="C38" s="22" t="s">
        <v>4</v>
      </c>
      <c r="D38" s="38" t="s">
        <v>10</v>
      </c>
      <c r="E38" s="38" t="s">
        <v>10</v>
      </c>
      <c r="F38" s="34"/>
      <c r="G38" s="38"/>
      <c r="H38" s="38"/>
      <c r="I38" s="38"/>
      <c r="J38" s="42"/>
      <c r="K38" s="23"/>
      <c r="L38" s="38"/>
      <c r="M38" s="38"/>
      <c r="N38" s="39"/>
      <c r="O38" s="39"/>
      <c r="P38"/>
    </row>
    <row r="39" spans="2:16" s="29" customFormat="1" ht="33" customHeight="1" thickBot="1">
      <c r="B39" s="31"/>
      <c r="C39" s="25" t="s">
        <v>1</v>
      </c>
      <c r="D39" s="32" t="s">
        <v>6</v>
      </c>
      <c r="E39" s="32" t="s">
        <v>7</v>
      </c>
      <c r="F39" s="32" t="s">
        <v>8</v>
      </c>
      <c r="G39" s="32" t="s">
        <v>9</v>
      </c>
      <c r="H39" s="32" t="s">
        <v>2</v>
      </c>
      <c r="I39" s="32" t="s">
        <v>3</v>
      </c>
      <c r="J39" s="32" t="s">
        <v>14</v>
      </c>
      <c r="K39" s="33"/>
      <c r="L39" s="49"/>
      <c r="M39" s="50"/>
      <c r="N39" s="47">
        <v>45398</v>
      </c>
      <c r="O39" s="51"/>
      <c r="P39" s="30"/>
    </row>
    <row r="40" spans="2:17" ht="13.5" customHeight="1" thickBot="1">
      <c r="B40" s="59">
        <v>1</v>
      </c>
      <c r="C40" s="60" t="s">
        <v>47</v>
      </c>
      <c r="D40" s="61">
        <f aca="true" t="shared" si="4" ref="D40:D51">E40+F40+G40</f>
        <v>22</v>
      </c>
      <c r="E40" s="61">
        <v>20</v>
      </c>
      <c r="F40" s="61">
        <v>2</v>
      </c>
      <c r="G40" s="61">
        <v>0</v>
      </c>
      <c r="H40" s="61">
        <f>10+10+8+7+8+8+10+8+9+8+6+10+9+8+4+10+8+9+9+8+3+9</f>
        <v>179</v>
      </c>
      <c r="I40" s="61">
        <f>0+1+5+4+5+3+1+3+2+2+5+1+4+4+7+4+3+3+2+9+3</f>
        <v>71</v>
      </c>
      <c r="J40" s="61">
        <f aca="true" t="shared" si="5" ref="J40:J51">(E40*2)+G40</f>
        <v>40</v>
      </c>
      <c r="K40" s="21"/>
      <c r="L40" s="37">
        <v>6</v>
      </c>
      <c r="M40" s="37">
        <v>7</v>
      </c>
      <c r="N40" s="15" t="s">
        <v>40</v>
      </c>
      <c r="O40" s="15" t="s">
        <v>24</v>
      </c>
      <c r="P40" s="52"/>
      <c r="Q40" s="62" t="s">
        <v>57</v>
      </c>
    </row>
    <row r="41" spans="2:16" ht="13.5" customHeight="1">
      <c r="B41" s="43">
        <v>2</v>
      </c>
      <c r="C41" s="36" t="s">
        <v>44</v>
      </c>
      <c r="D41" s="41">
        <f t="shared" si="4"/>
        <v>22</v>
      </c>
      <c r="E41" s="35">
        <v>19</v>
      </c>
      <c r="F41" s="35">
        <v>3</v>
      </c>
      <c r="G41" s="35">
        <v>0</v>
      </c>
      <c r="H41" s="35">
        <f>0+8+8+8+4+10+5+9+7+10+10+8+9+8+6+7+5+10+8+10+6+10+7</f>
        <v>173</v>
      </c>
      <c r="I41" s="35">
        <f>0+3+6+2+7+2+6+3+4+1+3+3+4+4+4+6+2+2+1+5+5</f>
        <v>73</v>
      </c>
      <c r="J41" s="41">
        <f t="shared" si="5"/>
        <v>38</v>
      </c>
      <c r="K41" s="21"/>
      <c r="L41" s="37">
        <v>9</v>
      </c>
      <c r="M41" s="37">
        <v>3</v>
      </c>
      <c r="N41" s="15" t="s">
        <v>47</v>
      </c>
      <c r="O41" s="15" t="s">
        <v>42</v>
      </c>
      <c r="P41"/>
    </row>
    <row r="42" spans="2:16" ht="13.5" customHeight="1">
      <c r="B42" s="37">
        <v>3</v>
      </c>
      <c r="C42" s="15" t="s">
        <v>24</v>
      </c>
      <c r="D42" s="35">
        <f t="shared" si="4"/>
        <v>22</v>
      </c>
      <c r="E42" s="35">
        <v>18</v>
      </c>
      <c r="F42" s="35">
        <v>3</v>
      </c>
      <c r="G42" s="35">
        <v>1</v>
      </c>
      <c r="H42" s="35">
        <f>0+9+6+10+7+2+8+10+8+4+2+8+10+10+8+7+6+10+10+6+7+9+7</f>
        <v>164</v>
      </c>
      <c r="I42" s="35">
        <f>0+4+6+2+4+10+4+3+7+8+6+5+2+4+5+5+2+4+5+3+6</f>
        <v>95</v>
      </c>
      <c r="J42" s="35">
        <f t="shared" si="5"/>
        <v>37</v>
      </c>
      <c r="K42" s="23"/>
      <c r="L42" s="37">
        <v>7</v>
      </c>
      <c r="M42" s="37">
        <v>6</v>
      </c>
      <c r="N42" s="15" t="s">
        <v>49</v>
      </c>
      <c r="O42" s="15" t="s">
        <v>46</v>
      </c>
      <c r="P42" s="16" t="s">
        <v>10</v>
      </c>
    </row>
    <row r="43" spans="2:16" ht="13.5" customHeight="1">
      <c r="B43" s="37">
        <v>4</v>
      </c>
      <c r="C43" s="15" t="s">
        <v>23</v>
      </c>
      <c r="D43" s="35">
        <f t="shared" si="4"/>
        <v>22</v>
      </c>
      <c r="E43" s="35">
        <v>14</v>
      </c>
      <c r="F43" s="35">
        <v>7</v>
      </c>
      <c r="G43" s="35">
        <v>1</v>
      </c>
      <c r="H43" s="35">
        <f>10+6+5+7+8+7+6+6+7+8+9+8+4+4+7+6+7+8+8+5+5+8</f>
        <v>149</v>
      </c>
      <c r="I43" s="35">
        <f>0+1+8+8+4+3+4+6+5+4+3+2+3+8+8+5+7+5+2+3+7+6+4</f>
        <v>106</v>
      </c>
      <c r="J43" s="35">
        <f t="shared" si="5"/>
        <v>29</v>
      </c>
      <c r="K43" s="23"/>
      <c r="L43" s="37">
        <v>8</v>
      </c>
      <c r="M43" s="37">
        <v>4</v>
      </c>
      <c r="N43" s="15" t="s">
        <v>23</v>
      </c>
      <c r="O43" s="15" t="s">
        <v>27</v>
      </c>
      <c r="P43"/>
    </row>
    <row r="44" spans="2:16" ht="13.5" customHeight="1">
      <c r="B44" s="37">
        <v>5</v>
      </c>
      <c r="C44" s="15" t="s">
        <v>46</v>
      </c>
      <c r="D44" s="35">
        <f t="shared" si="4"/>
        <v>22</v>
      </c>
      <c r="E44" s="35">
        <v>10</v>
      </c>
      <c r="F44" s="35">
        <v>10</v>
      </c>
      <c r="G44" s="35">
        <v>2</v>
      </c>
      <c r="H44" s="35">
        <f>0+6+8+2+4+7+10+10+5+2+6+2+6+7+4+5+6+10+8+3+2+10+6</f>
        <v>129</v>
      </c>
      <c r="I44" s="35">
        <f>0+6+6+8+7+4+2+2+6+9+4+10+6+6+6+7+4+2+4+8+8+3+7</f>
        <v>125</v>
      </c>
      <c r="J44" s="35">
        <f t="shared" si="5"/>
        <v>22</v>
      </c>
      <c r="K44" s="39"/>
      <c r="L44" s="57">
        <v>9</v>
      </c>
      <c r="M44" s="44">
        <v>6</v>
      </c>
      <c r="N44" s="15" t="s">
        <v>26</v>
      </c>
      <c r="O44" s="15" t="s">
        <v>48</v>
      </c>
      <c r="P44"/>
    </row>
    <row r="45" spans="2:16" ht="13.5" customHeight="1">
      <c r="B45" s="37">
        <v>7</v>
      </c>
      <c r="C45" s="15" t="s">
        <v>49</v>
      </c>
      <c r="D45" s="35">
        <f t="shared" si="4"/>
        <v>22</v>
      </c>
      <c r="E45" s="35">
        <v>10</v>
      </c>
      <c r="F45" s="35">
        <v>11</v>
      </c>
      <c r="G45" s="35">
        <v>1</v>
      </c>
      <c r="H45" s="35">
        <f>0+4+10+5+3+3+10+4+8+7+4+5+8+8+7+5+8+4+6+7+5+5+7</f>
        <v>133</v>
      </c>
      <c r="I45" s="35">
        <f>0+9+1+7+8+8+1+7+4+5+6+10+4+4+5+7+5+8+6+5+6+8+6</f>
        <v>130</v>
      </c>
      <c r="J45" s="35">
        <f t="shared" si="5"/>
        <v>21</v>
      </c>
      <c r="K45" s="39"/>
      <c r="L45" s="58">
        <v>5</v>
      </c>
      <c r="M45" s="37">
        <v>7</v>
      </c>
      <c r="N45" s="15" t="s">
        <v>45</v>
      </c>
      <c r="O45" s="15" t="s">
        <v>52</v>
      </c>
      <c r="P45"/>
    </row>
    <row r="46" spans="2:16" ht="12.75">
      <c r="B46" s="37">
        <v>6</v>
      </c>
      <c r="C46" s="15" t="s">
        <v>48</v>
      </c>
      <c r="D46" s="35">
        <f t="shared" si="4"/>
        <v>22</v>
      </c>
      <c r="E46" s="35">
        <v>8</v>
      </c>
      <c r="F46" s="35">
        <v>12</v>
      </c>
      <c r="G46" s="35">
        <v>2</v>
      </c>
      <c r="H46" s="35">
        <f>0+3+6+2+6+10+7+6+3+8+5+9+3+6+4+10+7+7+2+3+4+8+6</f>
        <v>125</v>
      </c>
      <c r="I46" s="35">
        <f>0+8+8+10+6+1+5+6+8+6+7+3+9+7+8+3+5+4+8+9+9+5+9</f>
        <v>144</v>
      </c>
      <c r="J46" s="35">
        <f t="shared" si="5"/>
        <v>18</v>
      </c>
      <c r="K46" s="39"/>
      <c r="L46" t="s">
        <v>10</v>
      </c>
      <c r="M46" t="s">
        <v>10</v>
      </c>
      <c r="P46"/>
    </row>
    <row r="47" spans="2:16" ht="13.5" customHeight="1">
      <c r="B47" s="37">
        <v>8</v>
      </c>
      <c r="C47" s="15" t="s">
        <v>21</v>
      </c>
      <c r="D47" s="35">
        <f t="shared" si="4"/>
        <v>22</v>
      </c>
      <c r="E47" s="35">
        <v>8</v>
      </c>
      <c r="F47" s="35">
        <v>12</v>
      </c>
      <c r="G47" s="35">
        <v>2</v>
      </c>
      <c r="H47" s="35">
        <f>0+8+10+8+4+5+6+1+6+6+6+10+4+10+2+7+2+6+3+9+3+6</f>
        <v>122</v>
      </c>
      <c r="I47" s="35">
        <f>0+2+3+7+8+5+10+6+8+8+2+6+8+10+6+10+6+8+4+10+7</f>
        <v>134</v>
      </c>
      <c r="J47" s="35">
        <f t="shared" si="5"/>
        <v>18</v>
      </c>
      <c r="K47" s="39"/>
      <c r="L47"/>
      <c r="M47"/>
      <c r="P47"/>
    </row>
    <row r="48" spans="2:16" ht="13.5" customHeight="1">
      <c r="B48" s="37">
        <v>9</v>
      </c>
      <c r="C48" s="15" t="s">
        <v>42</v>
      </c>
      <c r="D48" s="35">
        <f t="shared" si="4"/>
        <v>22</v>
      </c>
      <c r="E48" s="35">
        <v>8</v>
      </c>
      <c r="F48" s="35">
        <v>13</v>
      </c>
      <c r="G48" s="35">
        <v>1</v>
      </c>
      <c r="H48" s="35">
        <f>0+2+10+6+4+4+3+9+7+3+5+6+4+8+4+5+5+2+2+10+6+3+6</f>
        <v>114</v>
      </c>
      <c r="I48" s="35">
        <f>0+8+1+6+7+8+9+4+6+8+6+4+8+4+6+7+8+10+8+4+5+9+5</f>
        <v>141</v>
      </c>
      <c r="J48" s="35">
        <f t="shared" si="5"/>
        <v>17</v>
      </c>
      <c r="K48" s="39"/>
      <c r="L48"/>
      <c r="M48"/>
      <c r="P48"/>
    </row>
    <row r="49" spans="2:16" ht="13.5" customHeight="1">
      <c r="B49" s="37">
        <v>10</v>
      </c>
      <c r="C49" s="15" t="s">
        <v>26</v>
      </c>
      <c r="D49" s="35">
        <f t="shared" si="4"/>
        <v>22</v>
      </c>
      <c r="E49" s="35">
        <v>5</v>
      </c>
      <c r="F49" s="35">
        <v>13</v>
      </c>
      <c r="G49" s="35">
        <v>4</v>
      </c>
      <c r="H49" s="35">
        <f>0+6+6+1+9+3+4+1+6+4+1+3+6+2+4+10+9+5+3+8+5+9</f>
        <v>105</v>
      </c>
      <c r="I49" s="35">
        <f>0+6+6+10+2+8+7+10+6+8+10+9+6+10+8+2+2+7+9+3+7+10+6</f>
        <v>152</v>
      </c>
      <c r="J49" s="35">
        <f t="shared" si="5"/>
        <v>14</v>
      </c>
      <c r="K49" s="39"/>
      <c r="L49" s="38"/>
      <c r="M49" s="38"/>
      <c r="P49"/>
    </row>
    <row r="50" spans="2:13" ht="13.5" customHeight="1">
      <c r="B50" s="37">
        <v>11</v>
      </c>
      <c r="C50" s="15" t="s">
        <v>45</v>
      </c>
      <c r="D50" s="35">
        <f t="shared" si="4"/>
        <v>21</v>
      </c>
      <c r="E50" s="35">
        <v>4</v>
      </c>
      <c r="F50" s="35">
        <v>17</v>
      </c>
      <c r="G50" s="35">
        <v>0</v>
      </c>
      <c r="H50" s="35">
        <f>0+1+1+3+7+8+5+2+3+6+6+3+3+4+8+5+2+4+4+4+5+5</f>
        <v>89</v>
      </c>
      <c r="I50" s="35">
        <f>10+10+8+5+3+7+10+8+7+5+8+8+9+2+7+9+7+8+6+6+7</f>
        <v>150</v>
      </c>
      <c r="J50" s="35">
        <f t="shared" si="5"/>
        <v>8</v>
      </c>
      <c r="K50" s="39"/>
      <c r="L50" s="38"/>
      <c r="M50" s="38"/>
    </row>
    <row r="51" spans="2:13" ht="13.5" customHeight="1">
      <c r="B51" s="37">
        <v>12</v>
      </c>
      <c r="C51" s="15" t="s">
        <v>27</v>
      </c>
      <c r="D51" s="35">
        <f t="shared" si="4"/>
        <v>21</v>
      </c>
      <c r="E51" s="35">
        <v>0</v>
      </c>
      <c r="F51" s="35">
        <v>21</v>
      </c>
      <c r="G51" s="35">
        <v>0</v>
      </c>
      <c r="H51" s="35">
        <f>0+1+2+1+2+4+5+2+1+4+2+3+2+4+1+4</f>
        <v>38</v>
      </c>
      <c r="I51" s="35">
        <f>10+10+10+9+10+10+10+9+10+6+9+10+10+8+10+10+10+10+10+10+8</f>
        <v>199</v>
      </c>
      <c r="J51" s="35">
        <f t="shared" si="5"/>
        <v>0</v>
      </c>
      <c r="K51" s="39"/>
      <c r="L51" s="38"/>
      <c r="M51" s="38"/>
    </row>
    <row r="52" spans="2:14" ht="13.5" customHeight="1">
      <c r="B52" s="39"/>
      <c r="C52" s="39"/>
      <c r="D52" s="41">
        <f aca="true" t="shared" si="6" ref="D52:J52">SUM(D40:D51)</f>
        <v>262</v>
      </c>
      <c r="E52" s="41">
        <f t="shared" si="6"/>
        <v>124</v>
      </c>
      <c r="F52" s="41">
        <f t="shared" si="6"/>
        <v>124</v>
      </c>
      <c r="G52" s="41">
        <f t="shared" si="6"/>
        <v>14</v>
      </c>
      <c r="H52" s="41">
        <f t="shared" si="6"/>
        <v>1520</v>
      </c>
      <c r="I52" s="41">
        <f t="shared" si="6"/>
        <v>1520</v>
      </c>
      <c r="J52" s="41">
        <f t="shared" si="6"/>
        <v>262</v>
      </c>
      <c r="K52" s="39"/>
      <c r="L52" s="38"/>
      <c r="M52" s="38"/>
      <c r="N52" s="30"/>
    </row>
    <row r="53" spans="2:15" ht="12.75">
      <c r="B53" s="39"/>
      <c r="C53" s="39"/>
      <c r="D53" s="38"/>
      <c r="E53" s="38"/>
      <c r="F53" s="38"/>
      <c r="G53" s="38"/>
      <c r="H53" s="38"/>
      <c r="I53" s="38"/>
      <c r="J53" s="38"/>
      <c r="K53" s="39"/>
      <c r="L53" s="38"/>
      <c r="M53" s="38"/>
      <c r="N53" s="39"/>
      <c r="O53" s="39"/>
    </row>
    <row r="54" spans="2:15" ht="12.75">
      <c r="B54" s="39"/>
      <c r="C54" s="39"/>
      <c r="D54" s="38"/>
      <c r="E54" s="38"/>
      <c r="F54" s="38"/>
      <c r="G54" s="38"/>
      <c r="H54" s="38"/>
      <c r="I54" s="38"/>
      <c r="J54" s="38"/>
      <c r="K54" s="39"/>
      <c r="L54" s="38"/>
      <c r="M54" s="38"/>
      <c r="N54" s="39"/>
      <c r="O54" s="39"/>
    </row>
    <row r="55" spans="2:15" ht="12.75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8"/>
      <c r="M55" s="38"/>
      <c r="N55" s="39"/>
      <c r="O55" s="39"/>
    </row>
    <row r="56" spans="2:15" ht="12.75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8"/>
      <c r="M56" s="38"/>
      <c r="N56" s="39"/>
      <c r="O56" s="39"/>
    </row>
    <row r="57" spans="2:15" ht="12.7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8"/>
      <c r="M57" s="38"/>
      <c r="N57" s="39"/>
      <c r="O57" s="39"/>
    </row>
    <row r="58" spans="2:15" ht="12.75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8"/>
      <c r="M58" s="38"/>
      <c r="N58" s="39"/>
      <c r="O58" s="39"/>
    </row>
    <row r="59" spans="2:15" ht="12.75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8"/>
      <c r="M59" s="38"/>
      <c r="N59" s="39"/>
      <c r="O59" s="39"/>
    </row>
    <row r="60" spans="2:15" ht="12.75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8"/>
      <c r="M60" s="38"/>
      <c r="N60" s="39"/>
      <c r="O60" s="39"/>
    </row>
    <row r="61" spans="2:15" ht="12.75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8"/>
      <c r="M61" s="38"/>
      <c r="N61" s="39"/>
      <c r="O61" s="39"/>
    </row>
    <row r="62" spans="2:15" ht="12.75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8"/>
      <c r="M62" s="38"/>
      <c r="N62" s="39"/>
      <c r="O62" s="39"/>
    </row>
    <row r="63" spans="2:15" ht="12.75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8"/>
      <c r="M63" s="38"/>
      <c r="N63" s="39"/>
      <c r="O63" s="39"/>
    </row>
    <row r="64" spans="2:15" ht="12.75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8"/>
      <c r="M64" s="38"/>
      <c r="N64" s="39"/>
      <c r="O64" s="39"/>
    </row>
    <row r="65" spans="2:15" ht="12.75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8"/>
      <c r="M65" s="38"/>
      <c r="N65" s="39"/>
      <c r="O65" s="39"/>
    </row>
    <row r="66" spans="2:15" ht="12.7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8"/>
      <c r="M66" s="38"/>
      <c r="N66" s="39"/>
      <c r="O66" s="39"/>
    </row>
  </sheetData>
  <sheetProtection/>
  <printOptions horizontalCentered="1"/>
  <pageMargins left="0.1968503937007874" right="0.15748031496062992" top="0.2362204724409449" bottom="0.2755905511811024" header="0.15748031496062992" footer="0.11811023622047245"/>
  <pageSetup horizontalDpi="300" verticalDpi="300" orientation="portrait" paperSize="9" r:id="rId2"/>
  <ignoredErrors>
    <ignoredError sqref="I5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Chimaine</dc:creator>
  <cp:keywords/>
  <dc:description/>
  <cp:lastModifiedBy>julesplaclet@gmail.com</cp:lastModifiedBy>
  <cp:lastPrinted>2017-10-08T09:07:35Z</cp:lastPrinted>
  <dcterms:created xsi:type="dcterms:W3CDTF">1999-04-09T16:09:03Z</dcterms:created>
  <dcterms:modified xsi:type="dcterms:W3CDTF">2024-04-18T07:43:59Z</dcterms:modified>
  <cp:category/>
  <cp:version/>
  <cp:contentType/>
  <cp:contentStatus/>
</cp:coreProperties>
</file>