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266" windowWidth="11055" windowHeight="11175" activeTab="2"/>
  </bookViews>
  <sheets>
    <sheet name="Kalender" sheetId="1" r:id="rId1"/>
    <sheet name="Klassement poules" sheetId="2" r:id="rId2"/>
    <sheet name="Halve Finale" sheetId="3" r:id="rId3"/>
  </sheets>
  <definedNames/>
  <calcPr fullCalcOnLoad="1"/>
</workbook>
</file>

<file path=xl/sharedStrings.xml><?xml version="1.0" encoding="utf-8"?>
<sst xmlns="http://schemas.openxmlformats.org/spreadsheetml/2006/main" count="887" uniqueCount="144">
  <si>
    <t xml:space="preserve"> - </t>
  </si>
  <si>
    <t>TERUG</t>
  </si>
  <si>
    <t xml:space="preserve">  GOLFBILJART VERBOND MACHELEN – DIEGEM</t>
  </si>
  <si>
    <t>Poule A</t>
  </si>
  <si>
    <t>Poule B</t>
  </si>
  <si>
    <t>Poule C</t>
  </si>
  <si>
    <t>A</t>
  </si>
  <si>
    <t>B</t>
  </si>
  <si>
    <t>Gew.</t>
  </si>
  <si>
    <t>Verl.</t>
  </si>
  <si>
    <t>Draw</t>
  </si>
  <si>
    <t>G.M.</t>
  </si>
  <si>
    <t>V.M.</t>
  </si>
  <si>
    <t>Punten</t>
  </si>
  <si>
    <t>Ploeg</t>
  </si>
  <si>
    <t>Beker</t>
  </si>
  <si>
    <t xml:space="preserve"> om 20 uur</t>
  </si>
  <si>
    <t xml:space="preserve"> </t>
  </si>
  <si>
    <t>Stand</t>
  </si>
  <si>
    <t xml:space="preserve"> -</t>
  </si>
  <si>
    <t>Ere Klasse</t>
  </si>
  <si>
    <t>Onder Den Toren 1</t>
  </si>
  <si>
    <t>ploeg in het rood speelt thuis op woensdag</t>
  </si>
  <si>
    <t>Eerste Klasse</t>
  </si>
  <si>
    <t>Wed.</t>
  </si>
  <si>
    <t>Tweede Klasse</t>
  </si>
  <si>
    <t>De Duvels</t>
  </si>
  <si>
    <t>Vrede Bal 2</t>
  </si>
  <si>
    <t>Vrede Bal 1</t>
  </si>
  <si>
    <t>Onder Den Toren 2</t>
  </si>
  <si>
    <t>Gouden Bil 1</t>
  </si>
  <si>
    <t>Vrede Bal 3</t>
  </si>
  <si>
    <t>Rode Bal</t>
  </si>
  <si>
    <t>Vrede Bal 4</t>
  </si>
  <si>
    <t>Veltem</t>
  </si>
  <si>
    <t>C</t>
  </si>
  <si>
    <t>Beker Stand</t>
  </si>
  <si>
    <t>Kalender</t>
  </si>
  <si>
    <t>Trekking in de zaal</t>
  </si>
  <si>
    <t>-</t>
  </si>
  <si>
    <t>2022-2023</t>
  </si>
  <si>
    <t>Ossel Star 2</t>
  </si>
  <si>
    <t>Rozenhof 3</t>
  </si>
  <si>
    <t>Peulis</t>
  </si>
  <si>
    <t>Rozenhof 2</t>
  </si>
  <si>
    <t>GBH</t>
  </si>
  <si>
    <t>Pigeon Dor 1</t>
  </si>
  <si>
    <t>Ossel Star 1</t>
  </si>
  <si>
    <t>De Club</t>
  </si>
  <si>
    <t>De Splinters</t>
  </si>
  <si>
    <t>Rozenhof 1</t>
  </si>
  <si>
    <t>Concorde</t>
  </si>
  <si>
    <t>Finales</t>
  </si>
  <si>
    <t>FINALE</t>
  </si>
  <si>
    <t>2023-2024</t>
  </si>
  <si>
    <t>De Wip</t>
  </si>
  <si>
    <t>Ossel Star 3</t>
  </si>
  <si>
    <t>Onder Den  Toren 2</t>
  </si>
  <si>
    <t xml:space="preserve">De Wip </t>
  </si>
  <si>
    <t>Ossel Sar 2</t>
  </si>
  <si>
    <t>Rozenhof 4</t>
  </si>
  <si>
    <t>Gouden Bil 3</t>
  </si>
  <si>
    <t>Amadeus 2</t>
  </si>
  <si>
    <t>De Toppers</t>
  </si>
  <si>
    <t>Supra Boys 2</t>
  </si>
  <si>
    <t>The Candy Boys</t>
  </si>
  <si>
    <t>Terras Boys 2</t>
  </si>
  <si>
    <t>Poule D</t>
  </si>
  <si>
    <t>Gouden Bil 2</t>
  </si>
  <si>
    <t>Amadeus 1</t>
  </si>
  <si>
    <t>Pigeon Dor 2</t>
  </si>
  <si>
    <t>Terras Boys 1</t>
  </si>
  <si>
    <t>De Sportvriend</t>
  </si>
  <si>
    <t>D</t>
  </si>
  <si>
    <t>Vrij</t>
  </si>
  <si>
    <t>5-8</t>
  </si>
  <si>
    <t>5-9</t>
  </si>
  <si>
    <t>6-5</t>
  </si>
  <si>
    <t>9-6</t>
  </si>
  <si>
    <t>6-6</t>
  </si>
  <si>
    <t>7-6</t>
  </si>
  <si>
    <t>3-8</t>
  </si>
  <si>
    <t>8-3</t>
  </si>
  <si>
    <t>4-6</t>
  </si>
  <si>
    <t>8-2</t>
  </si>
  <si>
    <t>9-4</t>
  </si>
  <si>
    <t>7-5</t>
  </si>
  <si>
    <t>9-2</t>
  </si>
  <si>
    <t>10-3</t>
  </si>
  <si>
    <t>6-8</t>
  </si>
  <si>
    <t>8-6</t>
  </si>
  <si>
    <t>7-4</t>
  </si>
  <si>
    <t>10-4</t>
  </si>
  <si>
    <t>5-7</t>
  </si>
  <si>
    <t>4-8</t>
  </si>
  <si>
    <t>1-10</t>
  </si>
  <si>
    <t>+11</t>
  </si>
  <si>
    <t>+9</t>
  </si>
  <si>
    <t>+5</t>
  </si>
  <si>
    <t>Supra Boys 1 Alg forfait</t>
  </si>
  <si>
    <t>0-0</t>
  </si>
  <si>
    <t>8-4</t>
  </si>
  <si>
    <t>9-3</t>
  </si>
  <si>
    <t>6-7</t>
  </si>
  <si>
    <t>7-7</t>
  </si>
  <si>
    <t>5-6</t>
  </si>
  <si>
    <t>8-5</t>
  </si>
  <si>
    <t>4-10</t>
  </si>
  <si>
    <t>10-2</t>
  </si>
  <si>
    <t>0-10</t>
  </si>
  <si>
    <t>3-9</t>
  </si>
  <si>
    <t>-10</t>
  </si>
  <si>
    <t>2-10</t>
  </si>
  <si>
    <t>2-9</t>
  </si>
  <si>
    <t>10-0</t>
  </si>
  <si>
    <t>Uitg</t>
  </si>
  <si>
    <t>+17</t>
  </si>
  <si>
    <t>-16</t>
  </si>
  <si>
    <t>+24</t>
  </si>
  <si>
    <t>-18</t>
  </si>
  <si>
    <t>-2</t>
  </si>
  <si>
    <t>+15</t>
  </si>
  <si>
    <t>-35</t>
  </si>
  <si>
    <t>+1</t>
  </si>
  <si>
    <t>2-8</t>
  </si>
  <si>
    <t>+19</t>
  </si>
  <si>
    <t>-17</t>
  </si>
  <si>
    <t>10-5</t>
  </si>
  <si>
    <t>10-1</t>
  </si>
  <si>
    <t>+26</t>
  </si>
  <si>
    <t>-15</t>
  </si>
  <si>
    <t>+21</t>
  </si>
  <si>
    <t>-1</t>
  </si>
  <si>
    <t>-3</t>
  </si>
  <si>
    <t>-12</t>
  </si>
  <si>
    <t>-20</t>
  </si>
  <si>
    <t>+22</t>
  </si>
  <si>
    <t>+13</t>
  </si>
  <si>
    <t>Halve Finale</t>
  </si>
  <si>
    <t>+8</t>
  </si>
  <si>
    <t>-19</t>
  </si>
  <si>
    <t>+6</t>
  </si>
  <si>
    <t>7-8</t>
  </si>
  <si>
    <t>8-7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</si>
</sst>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General_)"/>
    <numFmt numFmtId="181" formatCode="mmm/yyyy"/>
    <numFmt numFmtId="182" formatCode="d\ mmmm\ yyyy"/>
    <numFmt numFmtId="183" formatCode="d/mm/yy;@"/>
    <numFmt numFmtId="184" formatCode="dd\-mmm\-yy_)"/>
  </numFmts>
  <fonts count="31">
    <font>
      <sz val="10"/>
      <name val="Arial"/>
      <family val="0"/>
    </font>
    <font>
      <u val="single"/>
      <sz val="10"/>
      <color indexed="12"/>
      <name val="Courier"/>
      <family val="3"/>
    </font>
    <font>
      <sz val="11"/>
      <name val="Arial"/>
      <family val="2"/>
    </font>
    <font>
      <sz val="1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180" fontId="1" fillId="0" borderId="0" xfId="47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14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Alignment="1" applyProtection="1">
      <alignment horizontal="left"/>
      <protection/>
    </xf>
    <xf numFmtId="180" fontId="5" fillId="0" borderId="0" xfId="0" applyNumberFormat="1" applyFont="1" applyAlignment="1" applyProtection="1">
      <alignment horizontal="left"/>
      <protection/>
    </xf>
    <xf numFmtId="184" fontId="5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184" fontId="0" fillId="0" borderId="0" xfId="0" applyNumberFormat="1" applyFont="1" applyAlignment="1" applyProtection="1">
      <alignment/>
      <protection/>
    </xf>
    <xf numFmtId="0" fontId="0" fillId="0" borderId="12" xfId="0" applyFont="1" applyFill="1" applyBorder="1" applyAlignment="1">
      <alignment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4" fontId="0" fillId="0" borderId="16" xfId="0" applyNumberFormat="1" applyFont="1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49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80" fontId="0" fillId="24" borderId="12" xfId="0" applyNumberFormat="1" applyFont="1" applyFill="1" applyBorder="1" applyAlignment="1" applyProtection="1">
      <alignment/>
      <protection/>
    </xf>
    <xf numFmtId="0" fontId="0" fillId="24" borderId="12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180" fontId="5" fillId="24" borderId="0" xfId="0" applyNumberFormat="1" applyFont="1" applyFill="1" applyAlignment="1" applyProtection="1">
      <alignment horizontal="left"/>
      <protection/>
    </xf>
    <xf numFmtId="0" fontId="0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184" fontId="0" fillId="24" borderId="0" xfId="0" applyNumberFormat="1" applyFont="1" applyFill="1" applyAlignment="1" applyProtection="1">
      <alignment/>
      <protection/>
    </xf>
    <xf numFmtId="180" fontId="0" fillId="24" borderId="12" xfId="0" applyNumberFormat="1" applyFont="1" applyFill="1" applyBorder="1" applyAlignment="1" applyProtection="1">
      <alignment horizontal="center" vertical="center"/>
      <protection/>
    </xf>
    <xf numFmtId="183" fontId="8" fillId="0" borderId="18" xfId="0" applyNumberFormat="1" applyFont="1" applyBorder="1" applyAlignment="1" applyProtection="1">
      <alignment horizontal="left"/>
      <protection/>
    </xf>
    <xf numFmtId="0" fontId="8" fillId="0" borderId="18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6" fillId="0" borderId="12" xfId="0" applyFont="1" applyFill="1" applyBorder="1" applyAlignment="1">
      <alignment/>
    </xf>
    <xf numFmtId="0" fontId="0" fillId="17" borderId="0" xfId="0" applyFill="1" applyAlignment="1">
      <alignment/>
    </xf>
    <xf numFmtId="49" fontId="0" fillId="24" borderId="0" xfId="0" applyNumberFormat="1" applyFont="1" applyFill="1" applyBorder="1" applyAlignment="1">
      <alignment horizontal="center"/>
    </xf>
    <xf numFmtId="49" fontId="0" fillId="24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184" fontId="5" fillId="0" borderId="12" xfId="0" applyNumberFormat="1" applyFont="1" applyBorder="1" applyAlignment="1" applyProtection="1">
      <alignment horizontal="left"/>
      <protection/>
    </xf>
    <xf numFmtId="0" fontId="2" fillId="0" borderId="12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49" fontId="2" fillId="24" borderId="17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7" fillId="0" borderId="0" xfId="0" applyFont="1" applyFill="1" applyBorder="1" applyAlignment="1">
      <alignment/>
    </xf>
    <xf numFmtId="14" fontId="0" fillId="24" borderId="14" xfId="0" applyNumberFormat="1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0" xfId="0" applyFont="1" applyAlignment="1">
      <alignment/>
    </xf>
    <xf numFmtId="14" fontId="29" fillId="0" borderId="0" xfId="0" applyNumberFormat="1" applyFont="1" applyAlignment="1">
      <alignment/>
    </xf>
    <xf numFmtId="0" fontId="26" fillId="24" borderId="12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180" fontId="0" fillId="25" borderId="12" xfId="0" applyNumberFormat="1" applyFont="1" applyFill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183" fontId="30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Hyperlink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85725</xdr:rowOff>
    </xdr:from>
    <xdr:to>
      <xdr:col>7</xdr:col>
      <xdr:colOff>0</xdr:colOff>
      <xdr:row>3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647700" y="85725"/>
          <a:ext cx="3619500" cy="542925"/>
        </a:xfrm>
        <a:prstGeom prst="ribbon2">
          <a:avLst>
            <a:gd name="adj1" fmla="val -27314"/>
            <a:gd name="adj2" fmla="val 16666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1314450</xdr:colOff>
      <xdr:row>1</xdr:row>
      <xdr:rowOff>9525</xdr:rowOff>
    </xdr:from>
    <xdr:to>
      <xdr:col>5</xdr:col>
      <xdr:colOff>142875</xdr:colOff>
      <xdr:row>2</xdr:row>
      <xdr:rowOff>19050</xdr:rowOff>
    </xdr:to>
    <xdr:sp>
      <xdr:nvSpPr>
        <xdr:cNvPr id="2" name="WordArt 8"/>
        <xdr:cNvSpPr>
          <a:spLocks/>
        </xdr:cNvSpPr>
      </xdr:nvSpPr>
      <xdr:spPr>
        <a:xfrm>
          <a:off x="1895475" y="171450"/>
          <a:ext cx="1647825" cy="171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78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G.V.M.D.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8</xdr:col>
      <xdr:colOff>323850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47750" y="114300"/>
          <a:ext cx="2914650" cy="495300"/>
        </a:xfrm>
        <a:prstGeom prst="ribbon2">
          <a:avLst>
            <a:gd name="adj1" fmla="val -27314"/>
            <a:gd name="adj2" fmla="val 16666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1343025</xdr:colOff>
      <xdr:row>0</xdr:row>
      <xdr:rowOff>66675</xdr:rowOff>
    </xdr:from>
    <xdr:to>
      <xdr:col>7</xdr:col>
      <xdr:colOff>66675</xdr:colOff>
      <xdr:row>2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6667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114300</xdr:rowOff>
    </xdr:from>
    <xdr:to>
      <xdr:col>7</xdr:col>
      <xdr:colOff>323850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42950" y="114300"/>
          <a:ext cx="3676650" cy="495300"/>
        </a:xfrm>
        <a:prstGeom prst="ribbon2">
          <a:avLst>
            <a:gd name="adj1" fmla="val -27314"/>
            <a:gd name="adj2" fmla="val 16666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1343025</xdr:colOff>
      <xdr:row>0</xdr:row>
      <xdr:rowOff>57150</xdr:rowOff>
    </xdr:from>
    <xdr:to>
      <xdr:col>3</xdr:col>
      <xdr:colOff>352425</xdr:colOff>
      <xdr:row>2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5715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showGridLines="0" zoomScalePageLayoutView="0" workbookViewId="0" topLeftCell="A35">
      <selection activeCell="F48" sqref="F48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19.7109375" style="0" customWidth="1"/>
    <col min="4" max="4" width="2.8515625" style="0" bestFit="1" customWidth="1"/>
    <col min="5" max="5" width="19.7109375" style="0" customWidth="1"/>
    <col min="6" max="6" width="8.140625" style="0" customWidth="1"/>
    <col min="7" max="7" width="4.8515625" style="1" customWidth="1"/>
    <col min="8" max="8" width="5.8515625" style="0" customWidth="1"/>
    <col min="9" max="9" width="19.8515625" style="0" customWidth="1"/>
    <col min="10" max="10" width="3.421875" style="0" customWidth="1"/>
    <col min="11" max="11" width="21.28125" style="0" customWidth="1"/>
    <col min="12" max="12" width="8.28125" style="0" customWidth="1"/>
    <col min="13" max="13" width="4.00390625" style="0" customWidth="1"/>
    <col min="14" max="14" width="5.8515625" style="0" customWidth="1"/>
    <col min="15" max="15" width="21.7109375" style="0" customWidth="1"/>
    <col min="16" max="16" width="3.28125" style="0" customWidth="1"/>
    <col min="17" max="17" width="19.421875" style="0" customWidth="1"/>
    <col min="18" max="18" width="7.7109375" style="0" customWidth="1"/>
    <col min="19" max="19" width="9.00390625" style="0" customWidth="1"/>
    <col min="20" max="20" width="19.7109375" style="0" customWidth="1"/>
    <col min="21" max="21" width="3.57421875" style="0" customWidth="1"/>
    <col min="22" max="22" width="19.7109375" style="0" customWidth="1"/>
    <col min="23" max="23" width="6.57421875" style="0" customWidth="1"/>
  </cols>
  <sheetData>
    <row r="1" ht="12.75" customHeight="1">
      <c r="B1" s="1"/>
    </row>
    <row r="2" spans="2:7" s="11" customFormat="1" ht="12.75">
      <c r="B2" s="1"/>
      <c r="G2" s="1"/>
    </row>
    <row r="3" spans="2:7" s="11" customFormat="1" ht="12.75">
      <c r="B3" s="1"/>
      <c r="G3" s="1"/>
    </row>
    <row r="4" spans="2:7" s="11" customFormat="1" ht="12.75">
      <c r="B4" s="1"/>
      <c r="G4" s="1"/>
    </row>
    <row r="5" spans="1:12" s="3" customFormat="1" ht="22.5">
      <c r="A5" s="30" t="s">
        <v>2</v>
      </c>
      <c r="C5" s="22"/>
      <c r="D5"/>
      <c r="E5"/>
      <c r="F5"/>
      <c r="G5"/>
      <c r="H5"/>
      <c r="I5" s="1"/>
      <c r="J5"/>
      <c r="K5"/>
      <c r="L5"/>
    </row>
    <row r="6" spans="1:10" ht="12.75">
      <c r="A6" s="3"/>
      <c r="B6" s="23" t="s">
        <v>17</v>
      </c>
      <c r="C6" s="14" t="s">
        <v>15</v>
      </c>
      <c r="D6" s="24" t="s">
        <v>37</v>
      </c>
      <c r="E6" s="3"/>
      <c r="F6" s="3"/>
      <c r="G6" s="3"/>
      <c r="H6" s="25" t="s">
        <v>40</v>
      </c>
      <c r="I6" s="1"/>
      <c r="J6" s="3"/>
    </row>
    <row r="7" spans="3:9" ht="18">
      <c r="C7" t="s">
        <v>17</v>
      </c>
      <c r="F7" s="9"/>
      <c r="G7" s="10"/>
      <c r="H7" s="94"/>
      <c r="I7" s="94"/>
    </row>
    <row r="8" spans="2:3" ht="12.75">
      <c r="B8" s="60"/>
      <c r="C8" t="s">
        <v>22</v>
      </c>
    </row>
    <row r="9" ht="13.5" thickBot="1"/>
    <row r="10" spans="3:15" ht="15.75" thickBot="1">
      <c r="C10" s="56" t="s">
        <v>20</v>
      </c>
      <c r="I10" s="56" t="s">
        <v>23</v>
      </c>
      <c r="M10" s="1"/>
      <c r="O10" s="56" t="s">
        <v>25</v>
      </c>
    </row>
    <row r="11" spans="6:18" ht="12.75">
      <c r="F11" s="42"/>
      <c r="L11" s="42"/>
      <c r="M11" s="1"/>
      <c r="R11" s="42"/>
    </row>
    <row r="12" spans="3:18" ht="15">
      <c r="C12" s="68">
        <v>45174</v>
      </c>
      <c r="F12" s="41" t="s">
        <v>17</v>
      </c>
      <c r="I12" s="68">
        <v>45174</v>
      </c>
      <c r="L12" s="41" t="s">
        <v>17</v>
      </c>
      <c r="M12" s="1"/>
      <c r="O12" s="68">
        <v>45174</v>
      </c>
      <c r="R12" s="41" t="s">
        <v>17</v>
      </c>
    </row>
    <row r="13" spans="2:18" s="5" customFormat="1" ht="14.25">
      <c r="B13" s="57" t="s">
        <v>6</v>
      </c>
      <c r="C13" s="28" t="s">
        <v>49</v>
      </c>
      <c r="D13" s="67" t="s">
        <v>0</v>
      </c>
      <c r="E13" s="28" t="s">
        <v>21</v>
      </c>
      <c r="F13" s="44" t="s">
        <v>75</v>
      </c>
      <c r="G13" s="1"/>
      <c r="H13" s="57" t="s">
        <v>6</v>
      </c>
      <c r="I13" s="59" t="s">
        <v>43</v>
      </c>
      <c r="J13" s="67" t="s">
        <v>39</v>
      </c>
      <c r="K13" s="28" t="s">
        <v>44</v>
      </c>
      <c r="L13" s="44" t="s">
        <v>80</v>
      </c>
      <c r="M13" s="1"/>
      <c r="N13" s="57" t="s">
        <v>6</v>
      </c>
      <c r="O13" s="28" t="s">
        <v>60</v>
      </c>
      <c r="P13" s="67" t="s">
        <v>0</v>
      </c>
      <c r="Q13" s="28" t="s">
        <v>61</v>
      </c>
      <c r="R13" s="44" t="s">
        <v>79</v>
      </c>
    </row>
    <row r="14" spans="2:18" s="5" customFormat="1" ht="14.25">
      <c r="B14" s="57" t="s">
        <v>6</v>
      </c>
      <c r="C14" s="28" t="s">
        <v>30</v>
      </c>
      <c r="D14" s="67" t="s">
        <v>0</v>
      </c>
      <c r="E14" s="28" t="s">
        <v>27</v>
      </c>
      <c r="F14" s="44" t="s">
        <v>81</v>
      </c>
      <c r="G14" s="1"/>
      <c r="H14" s="57" t="s">
        <v>6</v>
      </c>
      <c r="I14" s="28" t="s">
        <v>51</v>
      </c>
      <c r="J14" s="67" t="s">
        <v>0</v>
      </c>
      <c r="K14" s="28" t="s">
        <v>45</v>
      </c>
      <c r="L14" s="44" t="s">
        <v>79</v>
      </c>
      <c r="M14" s="1"/>
      <c r="N14" s="57" t="s">
        <v>6</v>
      </c>
      <c r="O14" s="28" t="s">
        <v>62</v>
      </c>
      <c r="P14" s="67" t="s">
        <v>0</v>
      </c>
      <c r="Q14" s="28" t="s">
        <v>74</v>
      </c>
      <c r="R14" s="44" t="s">
        <v>17</v>
      </c>
    </row>
    <row r="15" spans="2:18" s="5" customFormat="1" ht="14.25">
      <c r="B15" s="57" t="s">
        <v>7</v>
      </c>
      <c r="C15" s="28" t="s">
        <v>29</v>
      </c>
      <c r="D15" s="67" t="s">
        <v>0</v>
      </c>
      <c r="E15" s="28" t="s">
        <v>28</v>
      </c>
      <c r="F15" s="44" t="s">
        <v>80</v>
      </c>
      <c r="G15" s="1"/>
      <c r="H15" s="57" t="s">
        <v>7</v>
      </c>
      <c r="I15" s="28" t="s">
        <v>41</v>
      </c>
      <c r="J15" s="67"/>
      <c r="K15" s="28" t="s">
        <v>34</v>
      </c>
      <c r="L15" s="44" t="s">
        <v>83</v>
      </c>
      <c r="M15" s="1"/>
      <c r="N15" s="57" t="s">
        <v>7</v>
      </c>
      <c r="O15" s="28" t="s">
        <v>64</v>
      </c>
      <c r="P15" s="67" t="s">
        <v>0</v>
      </c>
      <c r="Q15" s="28" t="s">
        <v>65</v>
      </c>
      <c r="R15" s="44" t="s">
        <v>82</v>
      </c>
    </row>
    <row r="16" spans="2:18" s="5" customFormat="1" ht="14.25">
      <c r="B16" s="57" t="s">
        <v>7</v>
      </c>
      <c r="C16" s="28" t="s">
        <v>50</v>
      </c>
      <c r="D16" s="67" t="s">
        <v>0</v>
      </c>
      <c r="E16" s="28" t="s">
        <v>26</v>
      </c>
      <c r="F16" s="45" t="s">
        <v>85</v>
      </c>
      <c r="G16" s="1"/>
      <c r="H16" s="57" t="s">
        <v>7</v>
      </c>
      <c r="I16" s="28" t="s">
        <v>46</v>
      </c>
      <c r="J16" s="67" t="s">
        <v>0</v>
      </c>
      <c r="K16" s="28" t="s">
        <v>42</v>
      </c>
      <c r="L16" s="45" t="s">
        <v>78</v>
      </c>
      <c r="M16" s="1"/>
      <c r="N16" s="57" t="s">
        <v>7</v>
      </c>
      <c r="O16" s="28" t="s">
        <v>66</v>
      </c>
      <c r="P16" s="67" t="s">
        <v>0</v>
      </c>
      <c r="Q16" s="28" t="s">
        <v>74</v>
      </c>
      <c r="R16" s="45" t="s">
        <v>17</v>
      </c>
    </row>
    <row r="17" spans="2:18" s="5" customFormat="1" ht="14.25">
      <c r="B17" s="58" t="s">
        <v>35</v>
      </c>
      <c r="C17" s="59" t="s">
        <v>32</v>
      </c>
      <c r="D17" s="67" t="s">
        <v>0</v>
      </c>
      <c r="E17" s="28" t="s">
        <v>47</v>
      </c>
      <c r="F17" s="45" t="s">
        <v>86</v>
      </c>
      <c r="G17" s="1"/>
      <c r="H17" s="58" t="s">
        <v>35</v>
      </c>
      <c r="I17" s="28" t="s">
        <v>33</v>
      </c>
      <c r="J17" s="67" t="s">
        <v>0</v>
      </c>
      <c r="K17" s="28" t="s">
        <v>56</v>
      </c>
      <c r="L17" s="45" t="s">
        <v>77</v>
      </c>
      <c r="M17" s="1"/>
      <c r="N17" s="58" t="s">
        <v>35</v>
      </c>
      <c r="O17" s="76" t="s">
        <v>68</v>
      </c>
      <c r="P17" s="67" t="s">
        <v>0</v>
      </c>
      <c r="Q17" s="28" t="s">
        <v>69</v>
      </c>
      <c r="R17" s="45" t="s">
        <v>84</v>
      </c>
    </row>
    <row r="18" spans="2:18" s="5" customFormat="1" ht="14.25">
      <c r="B18" s="58" t="s">
        <v>35</v>
      </c>
      <c r="C18" s="28" t="s">
        <v>74</v>
      </c>
      <c r="D18" s="67" t="s">
        <v>0</v>
      </c>
      <c r="E18" s="28" t="s">
        <v>31</v>
      </c>
      <c r="F18" s="45" t="s">
        <v>100</v>
      </c>
      <c r="G18" s="1"/>
      <c r="H18" s="58" t="s">
        <v>35</v>
      </c>
      <c r="I18" s="28" t="s">
        <v>58</v>
      </c>
      <c r="J18" s="67" t="s">
        <v>0</v>
      </c>
      <c r="K18" s="28" t="s">
        <v>48</v>
      </c>
      <c r="L18" s="45" t="s">
        <v>76</v>
      </c>
      <c r="M18" s="1"/>
      <c r="N18" s="58" t="s">
        <v>35</v>
      </c>
      <c r="O18" s="28" t="s">
        <v>70</v>
      </c>
      <c r="P18" s="67" t="s">
        <v>0</v>
      </c>
      <c r="Q18" s="28" t="s">
        <v>74</v>
      </c>
      <c r="R18" s="45" t="s">
        <v>17</v>
      </c>
    </row>
    <row r="19" spans="2:18" s="5" customFormat="1" ht="14.25">
      <c r="B19" s="35"/>
      <c r="C19"/>
      <c r="D19" s="42"/>
      <c r="E19"/>
      <c r="F19"/>
      <c r="G19" s="1"/>
      <c r="H19" s="35"/>
      <c r="I19"/>
      <c r="J19" s="42"/>
      <c r="K19"/>
      <c r="L19"/>
      <c r="M19" s="1"/>
      <c r="N19" s="35" t="s">
        <v>73</v>
      </c>
      <c r="O19" s="76" t="s">
        <v>63</v>
      </c>
      <c r="P19" s="67" t="s">
        <v>0</v>
      </c>
      <c r="Q19" s="28" t="s">
        <v>71</v>
      </c>
      <c r="R19" s="45" t="s">
        <v>82</v>
      </c>
    </row>
    <row r="20" spans="2:18" s="5" customFormat="1" ht="15">
      <c r="B20" s="58"/>
      <c r="C20" s="68">
        <v>45181</v>
      </c>
      <c r="D20" s="42"/>
      <c r="E20"/>
      <c r="F20" s="41" t="s">
        <v>17</v>
      </c>
      <c r="G20" s="1"/>
      <c r="H20" s="58"/>
      <c r="I20" s="68">
        <v>45181</v>
      </c>
      <c r="J20" s="42"/>
      <c r="K20"/>
      <c r="L20" s="41" t="s">
        <v>17</v>
      </c>
      <c r="M20" s="1"/>
      <c r="N20" s="58" t="s">
        <v>73</v>
      </c>
      <c r="O20" s="28" t="s">
        <v>74</v>
      </c>
      <c r="P20" s="67" t="s">
        <v>0</v>
      </c>
      <c r="Q20" s="28" t="s">
        <v>72</v>
      </c>
      <c r="R20" s="45" t="s">
        <v>17</v>
      </c>
    </row>
    <row r="21" spans="2:18" s="5" customFormat="1" ht="14.25">
      <c r="B21" s="57" t="s">
        <v>6</v>
      </c>
      <c r="C21" s="28" t="s">
        <v>49</v>
      </c>
      <c r="D21" s="67" t="s">
        <v>0</v>
      </c>
      <c r="E21" s="28" t="s">
        <v>30</v>
      </c>
      <c r="F21" s="44" t="s">
        <v>90</v>
      </c>
      <c r="G21" s="1"/>
      <c r="H21" s="58" t="s">
        <v>6</v>
      </c>
      <c r="I21" s="59" t="s">
        <v>43</v>
      </c>
      <c r="J21" s="67" t="s">
        <v>0</v>
      </c>
      <c r="K21" s="28" t="s">
        <v>51</v>
      </c>
      <c r="L21" s="69" t="s">
        <v>92</v>
      </c>
      <c r="M21" s="1"/>
      <c r="N21" s="57" t="s">
        <v>17</v>
      </c>
      <c r="O21"/>
      <c r="P21" s="42"/>
      <c r="Q21"/>
      <c r="R21"/>
    </row>
    <row r="22" spans="2:18" s="5" customFormat="1" ht="15">
      <c r="B22" s="57" t="s">
        <v>6</v>
      </c>
      <c r="C22" s="28" t="s">
        <v>21</v>
      </c>
      <c r="D22" s="67" t="s">
        <v>0</v>
      </c>
      <c r="E22" s="28" t="s">
        <v>27</v>
      </c>
      <c r="F22" s="44" t="s">
        <v>91</v>
      </c>
      <c r="G22" s="1"/>
      <c r="H22" s="58" t="s">
        <v>6</v>
      </c>
      <c r="I22" s="28" t="s">
        <v>45</v>
      </c>
      <c r="J22" s="67" t="s">
        <v>0</v>
      </c>
      <c r="K22" s="28" t="s">
        <v>44</v>
      </c>
      <c r="L22" s="44" t="s">
        <v>94</v>
      </c>
      <c r="M22" s="1"/>
      <c r="N22" s="57" t="s">
        <v>17</v>
      </c>
      <c r="O22" s="68">
        <v>45181</v>
      </c>
      <c r="P22" s="42"/>
      <c r="Q22"/>
      <c r="R22" s="41" t="s">
        <v>17</v>
      </c>
    </row>
    <row r="23" spans="2:18" s="5" customFormat="1" ht="14.25">
      <c r="B23" s="57" t="s">
        <v>7</v>
      </c>
      <c r="C23" s="28" t="s">
        <v>50</v>
      </c>
      <c r="D23" s="67" t="s">
        <v>0</v>
      </c>
      <c r="E23" s="28" t="s">
        <v>28</v>
      </c>
      <c r="F23" s="45" t="s">
        <v>84</v>
      </c>
      <c r="G23" s="1"/>
      <c r="H23" s="58" t="s">
        <v>7</v>
      </c>
      <c r="I23" s="28" t="s">
        <v>46</v>
      </c>
      <c r="J23" s="67" t="s">
        <v>0</v>
      </c>
      <c r="K23" s="28" t="s">
        <v>59</v>
      </c>
      <c r="L23" s="45" t="s">
        <v>89</v>
      </c>
      <c r="M23" s="1"/>
      <c r="N23" s="57" t="s">
        <v>6</v>
      </c>
      <c r="O23" s="28" t="s">
        <v>61</v>
      </c>
      <c r="P23" s="67" t="s">
        <v>0</v>
      </c>
      <c r="Q23" s="28" t="s">
        <v>62</v>
      </c>
      <c r="R23" s="44" t="s">
        <v>86</v>
      </c>
    </row>
    <row r="24" spans="2:18" ht="14.25">
      <c r="B24" s="57" t="s">
        <v>7</v>
      </c>
      <c r="C24" s="28" t="s">
        <v>26</v>
      </c>
      <c r="D24" s="67" t="s">
        <v>0</v>
      </c>
      <c r="E24" s="28" t="s">
        <v>57</v>
      </c>
      <c r="F24" s="45" t="s">
        <v>83</v>
      </c>
      <c r="H24" s="57" t="s">
        <v>7</v>
      </c>
      <c r="I24" s="28" t="s">
        <v>34</v>
      </c>
      <c r="J24" s="67" t="s">
        <v>0</v>
      </c>
      <c r="K24" s="28" t="s">
        <v>42</v>
      </c>
      <c r="L24" s="45" t="s">
        <v>88</v>
      </c>
      <c r="M24" s="1"/>
      <c r="N24" s="57" t="s">
        <v>6</v>
      </c>
      <c r="O24" s="28" t="s">
        <v>60</v>
      </c>
      <c r="P24" s="67" t="s">
        <v>0</v>
      </c>
      <c r="Q24" s="28" t="s">
        <v>74</v>
      </c>
      <c r="R24" s="44" t="s">
        <v>17</v>
      </c>
    </row>
    <row r="25" spans="2:18" s="5" customFormat="1" ht="14.25">
      <c r="B25" s="58" t="s">
        <v>35</v>
      </c>
      <c r="C25" s="28" t="s">
        <v>47</v>
      </c>
      <c r="D25" s="67" t="s">
        <v>0</v>
      </c>
      <c r="E25" s="28" t="s">
        <v>74</v>
      </c>
      <c r="F25" s="45" t="s">
        <v>100</v>
      </c>
      <c r="G25" s="1"/>
      <c r="H25" s="58" t="s">
        <v>35</v>
      </c>
      <c r="I25" s="28" t="s">
        <v>56</v>
      </c>
      <c r="J25" s="67" t="s">
        <v>0</v>
      </c>
      <c r="K25" s="28" t="s">
        <v>55</v>
      </c>
      <c r="L25" s="45" t="s">
        <v>86</v>
      </c>
      <c r="M25" s="1"/>
      <c r="N25" s="57" t="s">
        <v>7</v>
      </c>
      <c r="O25" s="59" t="s">
        <v>65</v>
      </c>
      <c r="P25" s="67" t="s">
        <v>0</v>
      </c>
      <c r="Q25" s="28" t="s">
        <v>66</v>
      </c>
      <c r="R25" s="44" t="s">
        <v>93</v>
      </c>
    </row>
    <row r="26" spans="2:18" s="5" customFormat="1" ht="14.25">
      <c r="B26" s="58" t="s">
        <v>35</v>
      </c>
      <c r="C26" s="28" t="s">
        <v>31</v>
      </c>
      <c r="D26" s="67" t="s">
        <v>0</v>
      </c>
      <c r="E26" s="28" t="s">
        <v>32</v>
      </c>
      <c r="F26" s="45" t="s">
        <v>87</v>
      </c>
      <c r="G26" s="1"/>
      <c r="H26" s="58" t="s">
        <v>35</v>
      </c>
      <c r="I26" s="28" t="s">
        <v>33</v>
      </c>
      <c r="J26" s="67" t="s">
        <v>0</v>
      </c>
      <c r="K26" s="28" t="s">
        <v>48</v>
      </c>
      <c r="L26" s="45" t="s">
        <v>81</v>
      </c>
      <c r="M26" s="1"/>
      <c r="N26" s="57" t="s">
        <v>7</v>
      </c>
      <c r="O26" s="28" t="s">
        <v>64</v>
      </c>
      <c r="P26" s="67" t="s">
        <v>0</v>
      </c>
      <c r="Q26" s="28" t="s">
        <v>74</v>
      </c>
      <c r="R26" s="45" t="s">
        <v>17</v>
      </c>
    </row>
    <row r="27" spans="2:18" s="5" customFormat="1" ht="14.25">
      <c r="B27" s="35"/>
      <c r="C27"/>
      <c r="D27" s="42"/>
      <c r="E27"/>
      <c r="F27"/>
      <c r="G27" s="1"/>
      <c r="H27" s="35"/>
      <c r="I27"/>
      <c r="J27" s="42"/>
      <c r="K27"/>
      <c r="L27"/>
      <c r="M27" s="1"/>
      <c r="N27" s="58" t="s">
        <v>35</v>
      </c>
      <c r="O27" s="76" t="s">
        <v>69</v>
      </c>
      <c r="P27" s="67" t="s">
        <v>0</v>
      </c>
      <c r="Q27" s="28" t="s">
        <v>70</v>
      </c>
      <c r="R27" s="45" t="s">
        <v>95</v>
      </c>
    </row>
    <row r="28" spans="2:18" s="5" customFormat="1" ht="15">
      <c r="B28" s="58"/>
      <c r="C28" s="68">
        <v>45244</v>
      </c>
      <c r="D28" s="42"/>
      <c r="E28"/>
      <c r="F28" s="41" t="s">
        <v>17</v>
      </c>
      <c r="G28" s="1"/>
      <c r="H28" s="58"/>
      <c r="I28" s="68">
        <v>45244</v>
      </c>
      <c r="J28" s="42" t="s">
        <v>17</v>
      </c>
      <c r="K28"/>
      <c r="L28" s="41" t="s">
        <v>17</v>
      </c>
      <c r="M28" s="1"/>
      <c r="N28" s="58" t="s">
        <v>35</v>
      </c>
      <c r="O28" s="76" t="s">
        <v>68</v>
      </c>
      <c r="P28" s="67" t="s">
        <v>0</v>
      </c>
      <c r="Q28" s="28" t="s">
        <v>74</v>
      </c>
      <c r="R28" s="45" t="s">
        <v>17</v>
      </c>
    </row>
    <row r="29" spans="2:18" s="5" customFormat="1" ht="14.25">
      <c r="B29" s="57" t="s">
        <v>6</v>
      </c>
      <c r="C29" s="28" t="s">
        <v>30</v>
      </c>
      <c r="D29" s="67" t="s">
        <v>0</v>
      </c>
      <c r="E29" s="28" t="s">
        <v>21</v>
      </c>
      <c r="F29" s="44" t="s">
        <v>76</v>
      </c>
      <c r="G29" s="1"/>
      <c r="H29" s="58" t="s">
        <v>6</v>
      </c>
      <c r="I29" s="28" t="s">
        <v>44</v>
      </c>
      <c r="J29" s="67" t="s">
        <v>0</v>
      </c>
      <c r="K29" s="28" t="s">
        <v>51</v>
      </c>
      <c r="L29" s="44" t="s">
        <v>80</v>
      </c>
      <c r="M29" s="1"/>
      <c r="N29" s="35" t="s">
        <v>73</v>
      </c>
      <c r="O29" s="76" t="s">
        <v>72</v>
      </c>
      <c r="P29" s="67" t="s">
        <v>0</v>
      </c>
      <c r="Q29" s="28" t="s">
        <v>63</v>
      </c>
      <c r="R29" s="45" t="s">
        <v>82</v>
      </c>
    </row>
    <row r="30" spans="2:18" s="5" customFormat="1" ht="14.25">
      <c r="B30" s="57" t="s">
        <v>6</v>
      </c>
      <c r="C30" s="28" t="s">
        <v>27</v>
      </c>
      <c r="D30" s="67" t="s">
        <v>0</v>
      </c>
      <c r="E30" s="28" t="s">
        <v>49</v>
      </c>
      <c r="F30" s="44" t="s">
        <v>106</v>
      </c>
      <c r="G30" s="1"/>
      <c r="H30" s="58" t="s">
        <v>6</v>
      </c>
      <c r="I30" s="28" t="s">
        <v>45</v>
      </c>
      <c r="J30" s="67" t="s">
        <v>0</v>
      </c>
      <c r="K30" s="28" t="s">
        <v>43</v>
      </c>
      <c r="L30" s="44" t="s">
        <v>93</v>
      </c>
      <c r="M30" s="1"/>
      <c r="N30" s="58" t="s">
        <v>73</v>
      </c>
      <c r="O30" s="76" t="s">
        <v>71</v>
      </c>
      <c r="P30" s="67" t="s">
        <v>0</v>
      </c>
      <c r="Q30" s="28" t="s">
        <v>74</v>
      </c>
      <c r="R30" s="45" t="s">
        <v>17</v>
      </c>
    </row>
    <row r="31" spans="2:16" ht="14.25">
      <c r="B31" s="57" t="s">
        <v>7</v>
      </c>
      <c r="C31" s="28" t="s">
        <v>29</v>
      </c>
      <c r="D31" s="67" t="s">
        <v>0</v>
      </c>
      <c r="E31" s="28" t="s">
        <v>50</v>
      </c>
      <c r="F31" s="45" t="s">
        <v>79</v>
      </c>
      <c r="H31" s="58" t="s">
        <v>7</v>
      </c>
      <c r="I31" s="28" t="s">
        <v>46</v>
      </c>
      <c r="J31" s="67" t="s">
        <v>0</v>
      </c>
      <c r="K31" s="28" t="s">
        <v>34</v>
      </c>
      <c r="L31" s="45" t="s">
        <v>103</v>
      </c>
      <c r="M31" s="1"/>
      <c r="O31" s="77"/>
      <c r="P31" s="5"/>
    </row>
    <row r="32" spans="2:18" s="5" customFormat="1" ht="15">
      <c r="B32" s="57" t="s">
        <v>7</v>
      </c>
      <c r="C32" s="28" t="s">
        <v>28</v>
      </c>
      <c r="D32" s="67" t="s">
        <v>0</v>
      </c>
      <c r="E32" s="28" t="s">
        <v>26</v>
      </c>
      <c r="F32" s="70" t="s">
        <v>105</v>
      </c>
      <c r="G32" s="1"/>
      <c r="H32" s="57" t="s">
        <v>7</v>
      </c>
      <c r="I32" s="28" t="s">
        <v>42</v>
      </c>
      <c r="J32" s="67" t="s">
        <v>0</v>
      </c>
      <c r="K32" s="28" t="s">
        <v>41</v>
      </c>
      <c r="L32" s="45" t="s">
        <v>90</v>
      </c>
      <c r="M32" s="1"/>
      <c r="N32"/>
      <c r="O32" s="78">
        <v>45244</v>
      </c>
      <c r="Q32"/>
      <c r="R32"/>
    </row>
    <row r="33" spans="2:18" s="5" customFormat="1" ht="14.25">
      <c r="B33" s="58" t="s">
        <v>35</v>
      </c>
      <c r="C33" s="28" t="s">
        <v>74</v>
      </c>
      <c r="D33" s="67" t="s">
        <v>0</v>
      </c>
      <c r="E33" s="28" t="s">
        <v>32</v>
      </c>
      <c r="F33" s="45" t="s">
        <v>100</v>
      </c>
      <c r="G33" s="1"/>
      <c r="H33" s="58" t="s">
        <v>35</v>
      </c>
      <c r="I33" s="28" t="s">
        <v>48</v>
      </c>
      <c r="J33" s="67" t="s">
        <v>0</v>
      </c>
      <c r="K33" s="28" t="s">
        <v>56</v>
      </c>
      <c r="L33" s="45" t="s">
        <v>103</v>
      </c>
      <c r="M33" s="1"/>
      <c r="N33" s="57" t="s">
        <v>6</v>
      </c>
      <c r="O33" s="76" t="s">
        <v>62</v>
      </c>
      <c r="P33" s="67" t="s">
        <v>0</v>
      </c>
      <c r="Q33" s="28" t="s">
        <v>60</v>
      </c>
      <c r="R33" s="45" t="s">
        <v>107</v>
      </c>
    </row>
    <row r="34" spans="2:18" s="5" customFormat="1" ht="14.25">
      <c r="B34" s="58" t="s">
        <v>35</v>
      </c>
      <c r="C34" s="28" t="s">
        <v>47</v>
      </c>
      <c r="D34" s="67" t="s">
        <v>0</v>
      </c>
      <c r="E34" s="28" t="s">
        <v>31</v>
      </c>
      <c r="F34" s="45" t="s">
        <v>81</v>
      </c>
      <c r="G34" s="1"/>
      <c r="H34" s="58" t="s">
        <v>35</v>
      </c>
      <c r="I34" s="28" t="s">
        <v>55</v>
      </c>
      <c r="J34" s="67" t="s">
        <v>0</v>
      </c>
      <c r="K34" s="28" t="s">
        <v>33</v>
      </c>
      <c r="L34" s="45" t="s">
        <v>104</v>
      </c>
      <c r="M34" s="1"/>
      <c r="N34" s="57" t="s">
        <v>6</v>
      </c>
      <c r="O34" s="76" t="s">
        <v>74</v>
      </c>
      <c r="P34" s="67" t="s">
        <v>0</v>
      </c>
      <c r="Q34" s="28" t="s">
        <v>61</v>
      </c>
      <c r="R34" s="44" t="s">
        <v>17</v>
      </c>
    </row>
    <row r="35" spans="2:18" s="5" customFormat="1" ht="14.25">
      <c r="B35" s="35"/>
      <c r="C35"/>
      <c r="D35" s="42"/>
      <c r="E35"/>
      <c r="F35"/>
      <c r="G35" s="1"/>
      <c r="H35" s="35"/>
      <c r="I35"/>
      <c r="J35" s="42"/>
      <c r="K35"/>
      <c r="L35"/>
      <c r="M35" s="1"/>
      <c r="N35" s="57" t="s">
        <v>7</v>
      </c>
      <c r="O35" s="76" t="s">
        <v>66</v>
      </c>
      <c r="P35" s="67" t="s">
        <v>0</v>
      </c>
      <c r="Q35" s="28" t="s">
        <v>64</v>
      </c>
      <c r="R35" s="44" t="s">
        <v>86</v>
      </c>
    </row>
    <row r="36" spans="2:18" s="5" customFormat="1" ht="15">
      <c r="B36" s="58"/>
      <c r="C36" s="68">
        <v>45251</v>
      </c>
      <c r="D36" s="42"/>
      <c r="E36"/>
      <c r="F36" s="41" t="s">
        <v>17</v>
      </c>
      <c r="G36" s="1"/>
      <c r="H36" s="58"/>
      <c r="I36" s="68">
        <v>45251</v>
      </c>
      <c r="J36" s="42" t="s">
        <v>17</v>
      </c>
      <c r="K36"/>
      <c r="L36" s="41" t="s">
        <v>17</v>
      </c>
      <c r="M36" s="1"/>
      <c r="N36" s="57" t="s">
        <v>7</v>
      </c>
      <c r="O36" s="76" t="s">
        <v>65</v>
      </c>
      <c r="P36" s="67" t="s">
        <v>0</v>
      </c>
      <c r="Q36" s="28" t="s">
        <v>74</v>
      </c>
      <c r="R36" s="45" t="s">
        <v>17</v>
      </c>
    </row>
    <row r="37" spans="2:18" ht="14.25">
      <c r="B37" s="57" t="s">
        <v>6</v>
      </c>
      <c r="C37" s="28" t="s">
        <v>21</v>
      </c>
      <c r="D37" s="67" t="s">
        <v>0</v>
      </c>
      <c r="E37" s="28" t="s">
        <v>49</v>
      </c>
      <c r="F37" s="44" t="s">
        <v>108</v>
      </c>
      <c r="H37" s="58" t="s">
        <v>6</v>
      </c>
      <c r="I37" s="28" t="s">
        <v>44</v>
      </c>
      <c r="J37" s="67" t="s">
        <v>0</v>
      </c>
      <c r="K37" s="28" t="s">
        <v>43</v>
      </c>
      <c r="L37" s="44" t="s">
        <v>101</v>
      </c>
      <c r="M37" s="1"/>
      <c r="N37" s="58" t="s">
        <v>35</v>
      </c>
      <c r="O37" s="76" t="s">
        <v>68</v>
      </c>
      <c r="P37" s="67" t="s">
        <v>0</v>
      </c>
      <c r="Q37" s="28" t="s">
        <v>70</v>
      </c>
      <c r="R37" s="45" t="s">
        <v>101</v>
      </c>
    </row>
    <row r="38" spans="2:18" ht="14.25">
      <c r="B38" s="57" t="s">
        <v>6</v>
      </c>
      <c r="C38" s="28" t="s">
        <v>27</v>
      </c>
      <c r="D38" s="67" t="s">
        <v>0</v>
      </c>
      <c r="E38" s="28" t="s">
        <v>30</v>
      </c>
      <c r="F38" s="44" t="s">
        <v>101</v>
      </c>
      <c r="H38" s="58" t="s">
        <v>6</v>
      </c>
      <c r="I38" s="28" t="s">
        <v>45</v>
      </c>
      <c r="J38" s="67" t="s">
        <v>39</v>
      </c>
      <c r="K38" s="28" t="s">
        <v>51</v>
      </c>
      <c r="L38" s="44" t="s">
        <v>85</v>
      </c>
      <c r="M38" s="1"/>
      <c r="N38" s="58" t="s">
        <v>35</v>
      </c>
      <c r="O38" s="76" t="s">
        <v>69</v>
      </c>
      <c r="P38" s="67" t="s">
        <v>0</v>
      </c>
      <c r="Q38" s="28" t="s">
        <v>74</v>
      </c>
      <c r="R38" s="45" t="s">
        <v>17</v>
      </c>
    </row>
    <row r="39" spans="2:18" s="5" customFormat="1" ht="14.25">
      <c r="B39" s="57" t="s">
        <v>7</v>
      </c>
      <c r="C39" s="28" t="s">
        <v>28</v>
      </c>
      <c r="D39" s="67" t="s">
        <v>0</v>
      </c>
      <c r="E39" s="28" t="s">
        <v>29</v>
      </c>
      <c r="F39" s="45" t="s">
        <v>94</v>
      </c>
      <c r="G39" s="1"/>
      <c r="H39" s="58" t="s">
        <v>7</v>
      </c>
      <c r="I39" s="28" t="s">
        <v>34</v>
      </c>
      <c r="J39" s="67" t="s">
        <v>0</v>
      </c>
      <c r="K39" s="28" t="s">
        <v>41</v>
      </c>
      <c r="L39" s="45" t="s">
        <v>90</v>
      </c>
      <c r="M39" s="1"/>
      <c r="N39" s="35" t="s">
        <v>73</v>
      </c>
      <c r="O39" s="76" t="s">
        <v>72</v>
      </c>
      <c r="P39" s="67" t="s">
        <v>0</v>
      </c>
      <c r="Q39" s="28" t="s">
        <v>71</v>
      </c>
      <c r="R39" s="45" t="s">
        <v>102</v>
      </c>
    </row>
    <row r="40" spans="2:18" s="5" customFormat="1" ht="14.25">
      <c r="B40" s="57" t="s">
        <v>7</v>
      </c>
      <c r="C40" s="28" t="s">
        <v>26</v>
      </c>
      <c r="D40" s="67" t="s">
        <v>0</v>
      </c>
      <c r="E40" s="28" t="s">
        <v>50</v>
      </c>
      <c r="F40" s="45" t="s">
        <v>113</v>
      </c>
      <c r="G40" s="1"/>
      <c r="H40" s="57" t="s">
        <v>7</v>
      </c>
      <c r="I40" s="28" t="s">
        <v>42</v>
      </c>
      <c r="J40" s="67" t="s">
        <v>0</v>
      </c>
      <c r="K40" s="28" t="s">
        <v>46</v>
      </c>
      <c r="L40" s="45" t="s">
        <v>110</v>
      </c>
      <c r="M40" s="1"/>
      <c r="N40" s="58" t="s">
        <v>73</v>
      </c>
      <c r="O40" s="76" t="s">
        <v>63</v>
      </c>
      <c r="P40" s="67" t="s">
        <v>0</v>
      </c>
      <c r="Q40" s="28" t="s">
        <v>74</v>
      </c>
      <c r="R40" s="45" t="s">
        <v>17</v>
      </c>
    </row>
    <row r="41" spans="2:18" s="5" customFormat="1" ht="14.25">
      <c r="B41" s="58" t="s">
        <v>35</v>
      </c>
      <c r="C41" s="28" t="s">
        <v>47</v>
      </c>
      <c r="D41" s="67" t="s">
        <v>0</v>
      </c>
      <c r="E41" s="28" t="s">
        <v>32</v>
      </c>
      <c r="F41" s="45" t="s">
        <v>79</v>
      </c>
      <c r="G41" s="1"/>
      <c r="H41" s="58" t="s">
        <v>35</v>
      </c>
      <c r="I41" s="28" t="s">
        <v>56</v>
      </c>
      <c r="J41" s="67" t="s">
        <v>0</v>
      </c>
      <c r="K41" s="28" t="s">
        <v>33</v>
      </c>
      <c r="L41" s="45" t="s">
        <v>102</v>
      </c>
      <c r="M41" s="1"/>
      <c r="N41"/>
      <c r="O41"/>
      <c r="Q41"/>
      <c r="R41"/>
    </row>
    <row r="42" spans="2:18" s="5" customFormat="1" ht="15">
      <c r="B42" s="58" t="s">
        <v>35</v>
      </c>
      <c r="C42" s="28" t="s">
        <v>31</v>
      </c>
      <c r="D42" s="67" t="s">
        <v>0</v>
      </c>
      <c r="E42" s="28" t="s">
        <v>74</v>
      </c>
      <c r="F42" s="45" t="s">
        <v>100</v>
      </c>
      <c r="G42" s="1"/>
      <c r="H42" s="58" t="s">
        <v>35</v>
      </c>
      <c r="I42" s="28" t="s">
        <v>48</v>
      </c>
      <c r="J42" s="67" t="s">
        <v>0</v>
      </c>
      <c r="K42" s="28" t="s">
        <v>58</v>
      </c>
      <c r="L42" s="45" t="s">
        <v>101</v>
      </c>
      <c r="M42" s="1"/>
      <c r="N42"/>
      <c r="O42" s="68">
        <v>45251</v>
      </c>
      <c r="Q42"/>
      <c r="R42"/>
    </row>
    <row r="43" spans="2:18" s="5" customFormat="1" ht="14.25">
      <c r="B43"/>
      <c r="C43"/>
      <c r="D43" s="42"/>
      <c r="E43"/>
      <c r="F43"/>
      <c r="G43" s="1"/>
      <c r="H43"/>
      <c r="I43"/>
      <c r="J43" s="42"/>
      <c r="K43"/>
      <c r="L43"/>
      <c r="M43" s="1"/>
      <c r="N43" s="57" t="s">
        <v>6</v>
      </c>
      <c r="O43" s="28" t="s">
        <v>61</v>
      </c>
      <c r="P43" s="67" t="s">
        <v>0</v>
      </c>
      <c r="Q43" s="28" t="s">
        <v>60</v>
      </c>
      <c r="R43" s="45" t="s">
        <v>77</v>
      </c>
    </row>
    <row r="44" spans="2:18" s="5" customFormat="1" ht="15">
      <c r="B44" s="58"/>
      <c r="C44" s="68">
        <v>45293</v>
      </c>
      <c r="D44" s="42"/>
      <c r="E44"/>
      <c r="F44" s="41" t="s">
        <v>17</v>
      </c>
      <c r="G44" s="1"/>
      <c r="H44" s="58"/>
      <c r="I44" s="68">
        <v>45293</v>
      </c>
      <c r="J44" s="42"/>
      <c r="K44"/>
      <c r="L44" s="41" t="s">
        <v>17</v>
      </c>
      <c r="M44" s="1"/>
      <c r="N44" s="57" t="s">
        <v>6</v>
      </c>
      <c r="O44" s="28" t="s">
        <v>74</v>
      </c>
      <c r="P44" s="67" t="s">
        <v>0</v>
      </c>
      <c r="Q44" s="28" t="s">
        <v>62</v>
      </c>
      <c r="R44" s="44" t="s">
        <v>17</v>
      </c>
    </row>
    <row r="45" spans="1:18" s="5" customFormat="1" ht="14.25">
      <c r="A45"/>
      <c r="B45" s="57" t="s">
        <v>6</v>
      </c>
      <c r="C45" s="28" t="s">
        <v>30</v>
      </c>
      <c r="D45" s="67" t="s">
        <v>0</v>
      </c>
      <c r="E45" s="28" t="s">
        <v>49</v>
      </c>
      <c r="F45" s="44" t="s">
        <v>101</v>
      </c>
      <c r="G45" s="1"/>
      <c r="H45" s="58" t="s">
        <v>6</v>
      </c>
      <c r="I45" s="28" t="s">
        <v>51</v>
      </c>
      <c r="J45" s="67" t="s">
        <v>39</v>
      </c>
      <c r="K45" s="76" t="s">
        <v>43</v>
      </c>
      <c r="L45" s="44" t="s">
        <v>85</v>
      </c>
      <c r="M45" s="1"/>
      <c r="N45" s="57" t="s">
        <v>7</v>
      </c>
      <c r="O45" s="59" t="s">
        <v>65</v>
      </c>
      <c r="P45" s="67" t="s">
        <v>0</v>
      </c>
      <c r="Q45" s="28" t="s">
        <v>64</v>
      </c>
      <c r="R45" s="44" t="s">
        <v>112</v>
      </c>
    </row>
    <row r="46" spans="1:18" s="5" customFormat="1" ht="14.25">
      <c r="A46"/>
      <c r="B46" s="57" t="s">
        <v>6</v>
      </c>
      <c r="C46" s="28" t="s">
        <v>27</v>
      </c>
      <c r="D46" s="67" t="s">
        <v>0</v>
      </c>
      <c r="E46" s="28" t="s">
        <v>21</v>
      </c>
      <c r="F46" s="44" t="s">
        <v>77</v>
      </c>
      <c r="G46" s="1" t="s">
        <v>17</v>
      </c>
      <c r="H46" s="58" t="s">
        <v>6</v>
      </c>
      <c r="I46" s="28" t="s">
        <v>44</v>
      </c>
      <c r="J46" s="67" t="s">
        <v>39</v>
      </c>
      <c r="K46" s="28" t="s">
        <v>45</v>
      </c>
      <c r="L46" s="44" t="s">
        <v>114</v>
      </c>
      <c r="M46" s="1"/>
      <c r="N46" s="57" t="s">
        <v>7</v>
      </c>
      <c r="O46" s="28" t="s">
        <v>74</v>
      </c>
      <c r="P46" s="67" t="s">
        <v>0</v>
      </c>
      <c r="Q46" s="28" t="s">
        <v>66</v>
      </c>
      <c r="R46" s="45" t="s">
        <v>17</v>
      </c>
    </row>
    <row r="47" spans="2:18" s="5" customFormat="1" ht="14.25">
      <c r="B47" s="57" t="s">
        <v>7</v>
      </c>
      <c r="C47" s="28" t="s">
        <v>28</v>
      </c>
      <c r="D47" s="67" t="s">
        <v>0</v>
      </c>
      <c r="E47" s="28" t="s">
        <v>50</v>
      </c>
      <c r="F47" s="45" t="s">
        <v>110</v>
      </c>
      <c r="G47" s="1"/>
      <c r="H47" s="58" t="s">
        <v>7</v>
      </c>
      <c r="I47" s="28" t="s">
        <v>59</v>
      </c>
      <c r="J47" s="67" t="s">
        <v>0</v>
      </c>
      <c r="K47" s="28" t="s">
        <v>46</v>
      </c>
      <c r="L47" s="45" t="s">
        <v>90</v>
      </c>
      <c r="M47" s="1"/>
      <c r="N47" s="58" t="s">
        <v>35</v>
      </c>
      <c r="O47" s="28" t="s">
        <v>69</v>
      </c>
      <c r="P47" s="67" t="s">
        <v>0</v>
      </c>
      <c r="Q47" s="76" t="s">
        <v>68</v>
      </c>
      <c r="R47" s="45" t="s">
        <v>109</v>
      </c>
    </row>
    <row r="48" spans="1:18" ht="14.25">
      <c r="A48" s="5"/>
      <c r="B48" s="57" t="s">
        <v>7</v>
      </c>
      <c r="C48" s="28" t="s">
        <v>57</v>
      </c>
      <c r="D48" s="67" t="s">
        <v>0</v>
      </c>
      <c r="E48" s="28" t="s">
        <v>26</v>
      </c>
      <c r="F48" s="45" t="s">
        <v>115</v>
      </c>
      <c r="H48" s="57" t="s">
        <v>7</v>
      </c>
      <c r="I48" s="28" t="s">
        <v>42</v>
      </c>
      <c r="J48" s="67" t="s">
        <v>0</v>
      </c>
      <c r="K48" s="28" t="s">
        <v>34</v>
      </c>
      <c r="L48" s="45" t="s">
        <v>93</v>
      </c>
      <c r="M48" s="1"/>
      <c r="N48" s="58" t="s">
        <v>35</v>
      </c>
      <c r="O48" s="28" t="s">
        <v>74</v>
      </c>
      <c r="P48" s="67" t="s">
        <v>0</v>
      </c>
      <c r="Q48" s="28" t="s">
        <v>70</v>
      </c>
      <c r="R48" s="45" t="s">
        <v>17</v>
      </c>
    </row>
    <row r="49" spans="2:18" s="5" customFormat="1" ht="14.25">
      <c r="B49" s="58" t="s">
        <v>35</v>
      </c>
      <c r="C49" s="28" t="s">
        <v>74</v>
      </c>
      <c r="D49" s="67" t="s">
        <v>0</v>
      </c>
      <c r="E49" s="28" t="s">
        <v>47</v>
      </c>
      <c r="F49" s="45" t="s">
        <v>100</v>
      </c>
      <c r="G49" s="1"/>
      <c r="H49" s="58" t="s">
        <v>35</v>
      </c>
      <c r="I49" s="28" t="s">
        <v>55</v>
      </c>
      <c r="J49" s="67" t="s">
        <v>0</v>
      </c>
      <c r="K49" s="28" t="s">
        <v>56</v>
      </c>
      <c r="L49" s="70" t="s">
        <v>94</v>
      </c>
      <c r="M49" s="48"/>
      <c r="N49" s="35" t="s">
        <v>73</v>
      </c>
      <c r="O49" s="28" t="s">
        <v>71</v>
      </c>
      <c r="P49" s="67" t="s">
        <v>0</v>
      </c>
      <c r="Q49" s="76" t="s">
        <v>63</v>
      </c>
      <c r="R49" s="45" t="s">
        <v>80</v>
      </c>
    </row>
    <row r="50" spans="2:18" s="5" customFormat="1" ht="14.25">
      <c r="B50" s="58" t="s">
        <v>35</v>
      </c>
      <c r="C50" s="59" t="s">
        <v>32</v>
      </c>
      <c r="D50" s="67" t="s">
        <v>0</v>
      </c>
      <c r="E50" s="28" t="s">
        <v>31</v>
      </c>
      <c r="F50" s="45" t="s">
        <v>106</v>
      </c>
      <c r="G50" s="1"/>
      <c r="H50" s="58" t="s">
        <v>35</v>
      </c>
      <c r="I50" s="28" t="s">
        <v>48</v>
      </c>
      <c r="J50" s="67" t="s">
        <v>0</v>
      </c>
      <c r="K50" s="28" t="s">
        <v>33</v>
      </c>
      <c r="L50" s="70" t="s">
        <v>106</v>
      </c>
      <c r="M50" s="48"/>
      <c r="N50" s="58" t="s">
        <v>73</v>
      </c>
      <c r="O50" s="28" t="s">
        <v>72</v>
      </c>
      <c r="P50" s="67" t="s">
        <v>0</v>
      </c>
      <c r="Q50" s="28" t="s">
        <v>74</v>
      </c>
      <c r="R50" s="45" t="s">
        <v>17</v>
      </c>
    </row>
    <row r="51" spans="2:18" s="5" customFormat="1" ht="14.25">
      <c r="B51"/>
      <c r="C51"/>
      <c r="D51" s="42"/>
      <c r="E51"/>
      <c r="F51"/>
      <c r="G51" s="1"/>
      <c r="H51"/>
      <c r="I51"/>
      <c r="J51" s="42"/>
      <c r="K51"/>
      <c r="L51" s="43"/>
      <c r="M51" s="48"/>
      <c r="N51"/>
      <c r="O51"/>
      <c r="Q51"/>
      <c r="R51"/>
    </row>
    <row r="52" spans="2:18" s="5" customFormat="1" ht="15">
      <c r="B52" s="58"/>
      <c r="C52" s="68">
        <v>45300</v>
      </c>
      <c r="D52" s="42"/>
      <c r="E52"/>
      <c r="F52" s="41" t="s">
        <v>17</v>
      </c>
      <c r="G52" s="1"/>
      <c r="H52" s="58"/>
      <c r="I52" s="68">
        <v>45300</v>
      </c>
      <c r="J52" s="42"/>
      <c r="K52"/>
      <c r="L52" s="75" t="s">
        <v>17</v>
      </c>
      <c r="M52" s="48"/>
      <c r="N52"/>
      <c r="O52" s="68">
        <v>45293</v>
      </c>
      <c r="Q52"/>
      <c r="R52"/>
    </row>
    <row r="53" spans="1:18" s="5" customFormat="1" ht="14.25">
      <c r="A53"/>
      <c r="B53" s="57" t="s">
        <v>6</v>
      </c>
      <c r="C53" s="28" t="s">
        <v>21</v>
      </c>
      <c r="D53" s="67" t="s">
        <v>0</v>
      </c>
      <c r="E53" s="28" t="s">
        <v>30</v>
      </c>
      <c r="F53" s="44" t="s">
        <v>87</v>
      </c>
      <c r="G53" s="1"/>
      <c r="H53" s="58" t="s">
        <v>6</v>
      </c>
      <c r="I53" s="28" t="s">
        <v>51</v>
      </c>
      <c r="J53" s="67" t="s">
        <v>0</v>
      </c>
      <c r="K53" s="28" t="s">
        <v>44</v>
      </c>
      <c r="L53" s="69" t="s">
        <v>75</v>
      </c>
      <c r="M53" s="48"/>
      <c r="N53" s="57" t="s">
        <v>6</v>
      </c>
      <c r="O53" s="28" t="s">
        <v>62</v>
      </c>
      <c r="P53" s="67" t="s">
        <v>0</v>
      </c>
      <c r="Q53" s="28" t="s">
        <v>61</v>
      </c>
      <c r="R53" s="45" t="s">
        <v>124</v>
      </c>
    </row>
    <row r="54" spans="1:18" s="5" customFormat="1" ht="14.25">
      <c r="A54"/>
      <c r="B54" s="57" t="s">
        <v>6</v>
      </c>
      <c r="C54" s="28" t="s">
        <v>49</v>
      </c>
      <c r="D54" s="67" t="s">
        <v>0</v>
      </c>
      <c r="E54" s="28" t="s">
        <v>27</v>
      </c>
      <c r="F54" s="44" t="s">
        <v>103</v>
      </c>
      <c r="G54" s="1"/>
      <c r="H54" s="58" t="s">
        <v>6</v>
      </c>
      <c r="I54" s="59" t="s">
        <v>43</v>
      </c>
      <c r="J54" s="67" t="s">
        <v>0</v>
      </c>
      <c r="K54" s="28" t="s">
        <v>45</v>
      </c>
      <c r="L54" s="69" t="s">
        <v>108</v>
      </c>
      <c r="M54" s="48"/>
      <c r="N54" s="57" t="s">
        <v>6</v>
      </c>
      <c r="O54" s="28" t="s">
        <v>74</v>
      </c>
      <c r="P54" s="67" t="s">
        <v>0</v>
      </c>
      <c r="Q54" s="28" t="s">
        <v>60</v>
      </c>
      <c r="R54" s="44" t="s">
        <v>17</v>
      </c>
    </row>
    <row r="55" spans="1:18" ht="14.25">
      <c r="A55" s="5"/>
      <c r="B55" s="57" t="s">
        <v>7</v>
      </c>
      <c r="C55" s="28" t="s">
        <v>50</v>
      </c>
      <c r="D55" s="67" t="s">
        <v>0</v>
      </c>
      <c r="E55" s="28" t="s">
        <v>29</v>
      </c>
      <c r="F55" s="45" t="s">
        <v>90</v>
      </c>
      <c r="H55" s="58" t="s">
        <v>7</v>
      </c>
      <c r="I55" s="28" t="s">
        <v>34</v>
      </c>
      <c r="J55" s="67" t="s">
        <v>0</v>
      </c>
      <c r="K55" s="28" t="s">
        <v>46</v>
      </c>
      <c r="L55" s="70" t="s">
        <v>127</v>
      </c>
      <c r="M55" s="48"/>
      <c r="N55" s="57" t="s">
        <v>7</v>
      </c>
      <c r="O55" s="28" t="s">
        <v>66</v>
      </c>
      <c r="P55" s="67" t="s">
        <v>0</v>
      </c>
      <c r="Q55" s="28" t="s">
        <v>65</v>
      </c>
      <c r="R55" s="44" t="s">
        <v>80</v>
      </c>
    </row>
    <row r="56" spans="2:18" s="5" customFormat="1" ht="14.25">
      <c r="B56" s="57" t="s">
        <v>7</v>
      </c>
      <c r="C56" s="28" t="s">
        <v>26</v>
      </c>
      <c r="D56" s="67" t="s">
        <v>0</v>
      </c>
      <c r="E56" s="28" t="s">
        <v>28</v>
      </c>
      <c r="F56" s="45" t="s">
        <v>93</v>
      </c>
      <c r="G56" s="1"/>
      <c r="H56" s="57" t="s">
        <v>7</v>
      </c>
      <c r="I56" s="28" t="s">
        <v>41</v>
      </c>
      <c r="J56" s="67" t="s">
        <v>0</v>
      </c>
      <c r="K56" s="28" t="s">
        <v>42</v>
      </c>
      <c r="L56" s="70" t="s">
        <v>103</v>
      </c>
      <c r="M56" s="48"/>
      <c r="N56" s="57" t="s">
        <v>7</v>
      </c>
      <c r="O56" s="28" t="s">
        <v>74</v>
      </c>
      <c r="P56" s="67" t="s">
        <v>0</v>
      </c>
      <c r="Q56" s="28" t="s">
        <v>64</v>
      </c>
      <c r="R56" s="45" t="s">
        <v>17</v>
      </c>
    </row>
    <row r="57" spans="2:18" s="5" customFormat="1" ht="14.25">
      <c r="B57" s="58" t="s">
        <v>35</v>
      </c>
      <c r="C57" s="59" t="s">
        <v>32</v>
      </c>
      <c r="D57" s="67" t="s">
        <v>0</v>
      </c>
      <c r="E57" s="28" t="s">
        <v>74</v>
      </c>
      <c r="F57" s="45" t="s">
        <v>100</v>
      </c>
      <c r="G57" s="1"/>
      <c r="H57" s="58" t="s">
        <v>35</v>
      </c>
      <c r="I57" s="28" t="s">
        <v>56</v>
      </c>
      <c r="J57" s="67" t="s">
        <v>0</v>
      </c>
      <c r="K57" s="28" t="s">
        <v>48</v>
      </c>
      <c r="L57" s="45" t="s">
        <v>128</v>
      </c>
      <c r="M57" s="1"/>
      <c r="N57" s="58" t="s">
        <v>35</v>
      </c>
      <c r="O57" s="28" t="s">
        <v>70</v>
      </c>
      <c r="P57" s="67" t="s">
        <v>0</v>
      </c>
      <c r="Q57" s="76" t="s">
        <v>69</v>
      </c>
      <c r="R57" s="45" t="s">
        <v>114</v>
      </c>
    </row>
    <row r="58" spans="2:18" s="5" customFormat="1" ht="14.25">
      <c r="B58" s="58" t="s">
        <v>35</v>
      </c>
      <c r="C58" s="28" t="s">
        <v>31</v>
      </c>
      <c r="D58" s="67" t="s">
        <v>0</v>
      </c>
      <c r="E58" s="28" t="s">
        <v>47</v>
      </c>
      <c r="F58" s="45" t="s">
        <v>114</v>
      </c>
      <c r="G58" s="1"/>
      <c r="H58" s="58" t="s">
        <v>35</v>
      </c>
      <c r="I58" s="28" t="s">
        <v>33</v>
      </c>
      <c r="J58" s="67" t="s">
        <v>0</v>
      </c>
      <c r="K58" s="28" t="s">
        <v>55</v>
      </c>
      <c r="L58" s="45" t="s">
        <v>93</v>
      </c>
      <c r="M58" s="1"/>
      <c r="N58" s="58" t="s">
        <v>35</v>
      </c>
      <c r="O58" s="28" t="s">
        <v>74</v>
      </c>
      <c r="P58" s="67" t="s">
        <v>0</v>
      </c>
      <c r="Q58" s="76" t="s">
        <v>68</v>
      </c>
      <c r="R58" s="45" t="s">
        <v>17</v>
      </c>
    </row>
    <row r="59" spans="2:18" s="5" customFormat="1" ht="14.25">
      <c r="B59"/>
      <c r="C59"/>
      <c r="D59"/>
      <c r="E59"/>
      <c r="F59"/>
      <c r="G59" s="1"/>
      <c r="N59" s="35" t="s">
        <v>73</v>
      </c>
      <c r="O59" s="28" t="s">
        <v>63</v>
      </c>
      <c r="P59" s="67" t="s">
        <v>0</v>
      </c>
      <c r="Q59" s="76" t="s">
        <v>72</v>
      </c>
      <c r="R59" s="45" t="s">
        <v>90</v>
      </c>
    </row>
    <row r="60" spans="10:24" ht="14.25">
      <c r="J60" s="5"/>
      <c r="N60" s="58" t="s">
        <v>73</v>
      </c>
      <c r="O60" s="28" t="s">
        <v>74</v>
      </c>
      <c r="P60" s="67" t="s">
        <v>0</v>
      </c>
      <c r="Q60" s="76" t="s">
        <v>71</v>
      </c>
      <c r="R60" s="45" t="s">
        <v>17</v>
      </c>
      <c r="T60" s="5"/>
      <c r="U60" s="5"/>
      <c r="V60" s="5"/>
      <c r="W60" s="5"/>
      <c r="X60" s="5"/>
    </row>
    <row r="61" spans="2:7" s="5" customFormat="1" ht="14.25">
      <c r="B61"/>
      <c r="C61"/>
      <c r="D61"/>
      <c r="E61"/>
      <c r="F61"/>
      <c r="G61" s="1"/>
    </row>
    <row r="62" spans="2:18" s="5" customFormat="1" ht="15">
      <c r="B62"/>
      <c r="C62"/>
      <c r="D62"/>
      <c r="E62"/>
      <c r="F62"/>
      <c r="G62" s="1"/>
      <c r="J62"/>
      <c r="N62"/>
      <c r="O62" s="68">
        <v>45300</v>
      </c>
      <c r="Q62"/>
      <c r="R62"/>
    </row>
    <row r="63" spans="2:18" s="5" customFormat="1" ht="14.25">
      <c r="B63"/>
      <c r="C63"/>
      <c r="D63"/>
      <c r="E63"/>
      <c r="F63"/>
      <c r="G63" s="1"/>
      <c r="N63" t="s">
        <v>6</v>
      </c>
      <c r="O63" s="28" t="s">
        <v>60</v>
      </c>
      <c r="P63" s="67" t="s">
        <v>0</v>
      </c>
      <c r="Q63" s="76" t="s">
        <v>62</v>
      </c>
      <c r="R63" s="45" t="s">
        <v>84</v>
      </c>
    </row>
    <row r="64" spans="2:18" s="5" customFormat="1" ht="14.25">
      <c r="B64"/>
      <c r="C64"/>
      <c r="D64"/>
      <c r="E64"/>
      <c r="F64"/>
      <c r="G64" s="1"/>
      <c r="N64" s="57" t="s">
        <v>6</v>
      </c>
      <c r="O64" s="28" t="s">
        <v>61</v>
      </c>
      <c r="P64" s="67" t="s">
        <v>0</v>
      </c>
      <c r="Q64" s="76" t="s">
        <v>74</v>
      </c>
      <c r="R64" s="44" t="s">
        <v>17</v>
      </c>
    </row>
    <row r="65" spans="10:18" ht="14.25">
      <c r="J65" s="5"/>
      <c r="N65" s="57" t="s">
        <v>7</v>
      </c>
      <c r="O65" s="28" t="s">
        <v>64</v>
      </c>
      <c r="P65" s="67" t="s">
        <v>0</v>
      </c>
      <c r="Q65" s="76" t="s">
        <v>66</v>
      </c>
      <c r="R65" s="44" t="s">
        <v>84</v>
      </c>
    </row>
    <row r="66" spans="2:18" s="5" customFormat="1" ht="14.25">
      <c r="B66"/>
      <c r="C66"/>
      <c r="D66"/>
      <c r="E66"/>
      <c r="F66"/>
      <c r="G66" s="1"/>
      <c r="N66" s="57" t="s">
        <v>7</v>
      </c>
      <c r="O66" s="28" t="s">
        <v>74</v>
      </c>
      <c r="P66" s="67" t="s">
        <v>0</v>
      </c>
      <c r="Q66" s="76" t="s">
        <v>65</v>
      </c>
      <c r="R66" s="45" t="s">
        <v>17</v>
      </c>
    </row>
    <row r="67" spans="2:18" s="5" customFormat="1" ht="14.25">
      <c r="B67"/>
      <c r="C67"/>
      <c r="D67"/>
      <c r="E67"/>
      <c r="F67"/>
      <c r="G67" s="31" t="s">
        <v>17</v>
      </c>
      <c r="J67"/>
      <c r="N67" s="57" t="s">
        <v>35</v>
      </c>
      <c r="O67" s="28" t="s">
        <v>70</v>
      </c>
      <c r="P67" s="67" t="s">
        <v>0</v>
      </c>
      <c r="Q67" s="76" t="s">
        <v>68</v>
      </c>
      <c r="R67" s="45" t="s">
        <v>89</v>
      </c>
    </row>
    <row r="68" spans="2:18" s="5" customFormat="1" ht="14.25">
      <c r="B68"/>
      <c r="C68"/>
      <c r="D68"/>
      <c r="E68"/>
      <c r="F68"/>
      <c r="G68" s="1"/>
      <c r="N68" s="58" t="s">
        <v>35</v>
      </c>
      <c r="O68" s="28" t="s">
        <v>74</v>
      </c>
      <c r="P68" s="67" t="s">
        <v>0</v>
      </c>
      <c r="Q68" s="76" t="s">
        <v>69</v>
      </c>
      <c r="R68" s="45" t="s">
        <v>17</v>
      </c>
    </row>
    <row r="69" spans="2:18" s="5" customFormat="1" ht="14.25">
      <c r="B69"/>
      <c r="C69"/>
      <c r="D69"/>
      <c r="E69"/>
      <c r="F69"/>
      <c r="G69" s="1"/>
      <c r="N69" s="58" t="s">
        <v>73</v>
      </c>
      <c r="O69" s="28" t="s">
        <v>71</v>
      </c>
      <c r="P69" s="67" t="s">
        <v>0</v>
      </c>
      <c r="Q69" s="76" t="s">
        <v>72</v>
      </c>
      <c r="R69" s="45" t="s">
        <v>124</v>
      </c>
    </row>
    <row r="70" spans="10:18" ht="14.25">
      <c r="J70" s="5"/>
      <c r="N70" s="35" t="s">
        <v>73</v>
      </c>
      <c r="O70" s="28" t="s">
        <v>74</v>
      </c>
      <c r="P70" s="67" t="s">
        <v>0</v>
      </c>
      <c r="Q70" s="76" t="s">
        <v>63</v>
      </c>
      <c r="R70" s="45" t="s">
        <v>17</v>
      </c>
    </row>
    <row r="71" spans="2:16" s="5" customFormat="1" ht="14.25">
      <c r="B71"/>
      <c r="C71"/>
      <c r="D71"/>
      <c r="E71"/>
      <c r="F71"/>
      <c r="G71" s="1"/>
      <c r="N71" s="58" t="s">
        <v>17</v>
      </c>
      <c r="P71"/>
    </row>
    <row r="72" spans="2:10" s="5" customFormat="1" ht="14.25">
      <c r="B72"/>
      <c r="C72"/>
      <c r="D72"/>
      <c r="E72"/>
      <c r="F72"/>
      <c r="G72" s="31"/>
      <c r="J72"/>
    </row>
    <row r="73" spans="2:7" s="5" customFormat="1" ht="14.25">
      <c r="B73"/>
      <c r="C73"/>
      <c r="D73"/>
      <c r="E73"/>
      <c r="F73"/>
      <c r="G73" s="1"/>
    </row>
    <row r="74" spans="2:18" s="5" customFormat="1" ht="14.25">
      <c r="B74"/>
      <c r="C74"/>
      <c r="D74"/>
      <c r="E74"/>
      <c r="F74"/>
      <c r="G74" s="1"/>
      <c r="O74"/>
      <c r="Q74"/>
      <c r="R74"/>
    </row>
    <row r="75" spans="10:18" ht="14.25">
      <c r="J75" s="5"/>
      <c r="O75" s="5"/>
      <c r="P75" s="5"/>
      <c r="Q75" s="5"/>
      <c r="R75" s="5"/>
    </row>
    <row r="76" spans="2:16" s="5" customFormat="1" ht="14.25">
      <c r="B76"/>
      <c r="C76"/>
      <c r="D76"/>
      <c r="E76"/>
      <c r="F76"/>
      <c r="G76" s="1"/>
      <c r="P76"/>
    </row>
    <row r="77" spans="2:10" s="5" customFormat="1" ht="14.25">
      <c r="B77"/>
      <c r="C77"/>
      <c r="D77"/>
      <c r="E77"/>
      <c r="F77"/>
      <c r="G77" s="1"/>
      <c r="J77"/>
    </row>
    <row r="78" spans="2:7" s="5" customFormat="1" ht="14.25">
      <c r="B78"/>
      <c r="C78"/>
      <c r="D78"/>
      <c r="E78"/>
      <c r="F78"/>
      <c r="G78" s="1"/>
    </row>
    <row r="79" spans="2:18" s="5" customFormat="1" ht="14.25">
      <c r="B79"/>
      <c r="C79"/>
      <c r="D79"/>
      <c r="E79"/>
      <c r="F79"/>
      <c r="G79" s="1"/>
      <c r="O79"/>
      <c r="Q79"/>
      <c r="R79"/>
    </row>
    <row r="80" spans="10:18" ht="14.25">
      <c r="J80" s="5"/>
      <c r="O80" s="5"/>
      <c r="P80" s="5"/>
      <c r="Q80" s="5"/>
      <c r="R80" s="5"/>
    </row>
    <row r="81" spans="2:16" s="5" customFormat="1" ht="14.25">
      <c r="B81"/>
      <c r="C81"/>
      <c r="D81"/>
      <c r="E81"/>
      <c r="F81"/>
      <c r="G81" s="1"/>
      <c r="P81"/>
    </row>
    <row r="82" spans="2:10" s="5" customFormat="1" ht="14.25">
      <c r="B82"/>
      <c r="C82"/>
      <c r="D82"/>
      <c r="E82"/>
      <c r="F82"/>
      <c r="J82"/>
    </row>
    <row r="83" spans="2:7" s="5" customFormat="1" ht="14.25">
      <c r="B83"/>
      <c r="C83"/>
      <c r="D83"/>
      <c r="E83"/>
      <c r="F83"/>
      <c r="G83" s="1"/>
    </row>
    <row r="84" spans="2:18" s="5" customFormat="1" ht="14.25">
      <c r="B84"/>
      <c r="C84"/>
      <c r="D84"/>
      <c r="E84"/>
      <c r="F84"/>
      <c r="G84" s="1"/>
      <c r="O84"/>
      <c r="Q84"/>
      <c r="R84"/>
    </row>
    <row r="85" spans="10:18" ht="14.25">
      <c r="J85" s="5"/>
      <c r="O85" s="5"/>
      <c r="P85" s="5"/>
      <c r="Q85" s="5"/>
      <c r="R85" s="5"/>
    </row>
    <row r="86" spans="2:16" s="5" customFormat="1" ht="14.25">
      <c r="B86"/>
      <c r="C86"/>
      <c r="D86"/>
      <c r="E86"/>
      <c r="F86"/>
      <c r="G86" s="1"/>
      <c r="P86"/>
    </row>
    <row r="87" spans="2:10" s="5" customFormat="1" ht="14.25">
      <c r="B87"/>
      <c r="C87"/>
      <c r="D87"/>
      <c r="E87"/>
      <c r="F87"/>
      <c r="G87" s="1"/>
      <c r="J87"/>
    </row>
    <row r="88" spans="2:7" s="5" customFormat="1" ht="14.25">
      <c r="B88"/>
      <c r="C88"/>
      <c r="D88"/>
      <c r="E88"/>
      <c r="F88"/>
      <c r="G88" s="1"/>
    </row>
    <row r="89" spans="2:18" s="5" customFormat="1" ht="14.25">
      <c r="B89"/>
      <c r="C89"/>
      <c r="D89"/>
      <c r="E89"/>
      <c r="F89"/>
      <c r="G89" s="1"/>
      <c r="O89"/>
      <c r="Q89"/>
      <c r="R89"/>
    </row>
    <row r="90" spans="10:18" ht="14.25">
      <c r="J90" s="5"/>
      <c r="O90" s="5"/>
      <c r="P90" s="5"/>
      <c r="Q90" s="5"/>
      <c r="R90" s="5"/>
    </row>
    <row r="91" spans="2:7" s="5" customFormat="1" ht="14.25">
      <c r="B91"/>
      <c r="C91"/>
      <c r="D91"/>
      <c r="E91"/>
      <c r="F91"/>
      <c r="G91" s="1"/>
    </row>
    <row r="92" spans="2:10" s="5" customFormat="1" ht="14.25">
      <c r="B92"/>
      <c r="C92"/>
      <c r="D92"/>
      <c r="E92"/>
      <c r="F92"/>
      <c r="G92" s="1" t="s">
        <v>17</v>
      </c>
      <c r="J92" s="13"/>
    </row>
    <row r="93" spans="2:10" s="5" customFormat="1" ht="14.25">
      <c r="B93"/>
      <c r="C93"/>
      <c r="D93"/>
      <c r="E93"/>
      <c r="F93"/>
      <c r="G93" s="1"/>
      <c r="J93"/>
    </row>
    <row r="94" spans="2:18" s="5" customFormat="1" ht="14.25">
      <c r="B94"/>
      <c r="C94"/>
      <c r="D94"/>
      <c r="E94"/>
      <c r="F94"/>
      <c r="G94" s="1"/>
      <c r="J94"/>
      <c r="O94"/>
      <c r="P94"/>
      <c r="Q94"/>
      <c r="R94"/>
    </row>
    <row r="95" spans="10:18" ht="14.25">
      <c r="J95" s="5"/>
      <c r="O95" s="5"/>
      <c r="P95" s="5"/>
      <c r="Q95" s="5"/>
      <c r="R95" s="5"/>
    </row>
    <row r="96" spans="2:7" s="5" customFormat="1" ht="14.25">
      <c r="B96"/>
      <c r="C96"/>
      <c r="D96"/>
      <c r="E96"/>
      <c r="F96"/>
      <c r="G96" s="1"/>
    </row>
    <row r="97" spans="2:10" s="5" customFormat="1" ht="14.25">
      <c r="B97"/>
      <c r="C97"/>
      <c r="D97"/>
      <c r="E97"/>
      <c r="F97"/>
      <c r="G97" s="1"/>
      <c r="J97"/>
    </row>
    <row r="98" spans="2:10" s="5" customFormat="1" ht="14.25">
      <c r="B98"/>
      <c r="C98"/>
      <c r="D98"/>
      <c r="E98"/>
      <c r="F98"/>
      <c r="G98" s="1"/>
      <c r="J98"/>
    </row>
    <row r="99" spans="2:18" s="5" customFormat="1" ht="14.25">
      <c r="B99"/>
      <c r="C99"/>
      <c r="D99"/>
      <c r="E99"/>
      <c r="F99"/>
      <c r="G99" s="1"/>
      <c r="J99"/>
      <c r="O99" s="13"/>
      <c r="P99" s="13"/>
      <c r="Q99" s="13"/>
      <c r="R99" s="13"/>
    </row>
    <row r="100" spans="2:18" s="13" customFormat="1" ht="14.25">
      <c r="B100"/>
      <c r="C100"/>
      <c r="D100"/>
      <c r="E100"/>
      <c r="F100"/>
      <c r="G100" s="4"/>
      <c r="J100" s="5"/>
      <c r="O100"/>
      <c r="P100"/>
      <c r="Q100"/>
      <c r="R100"/>
    </row>
    <row r="102" spans="15:18" ht="14.25">
      <c r="O102" s="5"/>
      <c r="P102" s="5"/>
      <c r="Q102" s="5"/>
      <c r="R102" s="5"/>
    </row>
    <row r="103" spans="2:10" s="5" customFormat="1" ht="14.25">
      <c r="B103"/>
      <c r="C103"/>
      <c r="D103"/>
      <c r="E103"/>
      <c r="F103"/>
      <c r="G103" s="1"/>
      <c r="J103"/>
    </row>
    <row r="104" spans="2:18" s="5" customFormat="1" ht="14.25">
      <c r="B104"/>
      <c r="C104"/>
      <c r="D104"/>
      <c r="E104"/>
      <c r="F104"/>
      <c r="G104" s="1"/>
      <c r="J104"/>
      <c r="O104"/>
      <c r="P104"/>
      <c r="Q104"/>
      <c r="R104"/>
    </row>
    <row r="107" spans="15:18" ht="14.25">
      <c r="O107" s="5"/>
      <c r="P107" s="5"/>
      <c r="Q107" s="5"/>
      <c r="R107" s="5"/>
    </row>
    <row r="108" spans="2:18" s="5" customFormat="1" ht="14.25">
      <c r="B108"/>
      <c r="C108"/>
      <c r="D108"/>
      <c r="E108"/>
      <c r="F108"/>
      <c r="G108" s="1"/>
      <c r="J108"/>
      <c r="O108"/>
      <c r="P108"/>
      <c r="Q108"/>
      <c r="R108"/>
    </row>
    <row r="113" ht="12.75">
      <c r="G113" s="1" t="s">
        <v>17</v>
      </c>
    </row>
    <row r="117" ht="12.75">
      <c r="G117" s="1" t="s">
        <v>17</v>
      </c>
    </row>
    <row r="148" ht="12.75">
      <c r="G148" s="1" t="s">
        <v>17</v>
      </c>
    </row>
    <row r="153" ht="12.75">
      <c r="G153" s="1" t="s">
        <v>17</v>
      </c>
    </row>
    <row r="155" ht="12.75">
      <c r="J155" s="12"/>
    </row>
    <row r="156" ht="12.75">
      <c r="J156" s="12"/>
    </row>
    <row r="157" ht="14.25">
      <c r="J157" s="6"/>
    </row>
    <row r="158" ht="14.25">
      <c r="J158" s="6"/>
    </row>
    <row r="159" ht="14.25">
      <c r="J159" s="6"/>
    </row>
    <row r="160" ht="14.25">
      <c r="J160" s="6"/>
    </row>
    <row r="162" spans="15:18" ht="12.75">
      <c r="O162" s="12"/>
      <c r="P162" s="12"/>
      <c r="Q162" s="12"/>
      <c r="R162" s="12"/>
    </row>
    <row r="163" spans="2:10" s="12" customFormat="1" ht="13.5" thickBot="1">
      <c r="B163"/>
      <c r="C163"/>
      <c r="D163"/>
      <c r="E163"/>
      <c r="F163"/>
      <c r="G163" s="39" t="s">
        <v>1</v>
      </c>
      <c r="H163" s="91"/>
      <c r="I163" s="91"/>
      <c r="J163"/>
    </row>
    <row r="164" spans="2:18" s="12" customFormat="1" ht="15" thickBot="1">
      <c r="B164"/>
      <c r="C164"/>
      <c r="D164"/>
      <c r="E164"/>
      <c r="F164"/>
      <c r="G164" s="40">
        <v>40995</v>
      </c>
      <c r="H164" s="16"/>
      <c r="J164"/>
      <c r="O164" s="6"/>
      <c r="P164" s="6"/>
      <c r="Q164" s="6"/>
      <c r="R164" s="6"/>
    </row>
    <row r="165" spans="2:10" s="6" customFormat="1" ht="14.25">
      <c r="B165"/>
      <c r="C165"/>
      <c r="D165"/>
      <c r="E165"/>
      <c r="F165"/>
      <c r="G165" s="38"/>
      <c r="H165" s="8" t="s">
        <v>19</v>
      </c>
      <c r="I165" s="15"/>
      <c r="J165"/>
    </row>
    <row r="166" spans="2:10" s="6" customFormat="1" ht="14.25">
      <c r="B166"/>
      <c r="C166"/>
      <c r="D166"/>
      <c r="E166"/>
      <c r="F166"/>
      <c r="G166" s="32"/>
      <c r="H166" s="37" t="s">
        <v>19</v>
      </c>
      <c r="I166" s="15"/>
      <c r="J166"/>
    </row>
    <row r="167" spans="2:10" s="6" customFormat="1" ht="14.25">
      <c r="B167"/>
      <c r="C167"/>
      <c r="D167"/>
      <c r="E167"/>
      <c r="F167"/>
      <c r="G167" s="32"/>
      <c r="H167" s="37" t="s">
        <v>19</v>
      </c>
      <c r="I167" s="15"/>
      <c r="J167"/>
    </row>
    <row r="168" spans="2:18" s="6" customFormat="1" ht="14.25">
      <c r="B168"/>
      <c r="C168"/>
      <c r="D168"/>
      <c r="E168"/>
      <c r="F168"/>
      <c r="G168" s="32"/>
      <c r="H168" s="37" t="s">
        <v>19</v>
      </c>
      <c r="I168" s="15"/>
      <c r="J168"/>
      <c r="O168"/>
      <c r="P168"/>
      <c r="Q168"/>
      <c r="R168"/>
    </row>
    <row r="170" spans="7:9" ht="12.75">
      <c r="G170" s="1" t="s">
        <v>16</v>
      </c>
      <c r="H170" s="35"/>
      <c r="I170" s="35"/>
    </row>
    <row r="171" spans="7:9" ht="12.75">
      <c r="G171" s="36"/>
      <c r="H171" s="19"/>
      <c r="I171" s="18"/>
    </row>
    <row r="172" ht="12.75">
      <c r="G172" s="33"/>
    </row>
    <row r="173" spans="7:9" ht="14.25">
      <c r="G173" s="33"/>
      <c r="H173" s="17"/>
      <c r="I173" s="7"/>
    </row>
    <row r="174" spans="8:9" ht="12.75">
      <c r="H174" s="93"/>
      <c r="I174" s="92"/>
    </row>
    <row r="175" spans="8:9" ht="12.75">
      <c r="H175" s="92"/>
      <c r="I175" s="92"/>
    </row>
    <row r="177" spans="7:9" ht="14.25">
      <c r="G177" s="34"/>
      <c r="H177" s="5"/>
      <c r="I177" s="5"/>
    </row>
  </sheetData>
  <sheetProtection/>
  <mergeCells count="4">
    <mergeCell ref="H163:I163"/>
    <mergeCell ref="H175:I175"/>
    <mergeCell ref="H174:I174"/>
    <mergeCell ref="H7:I7"/>
  </mergeCells>
  <printOptions horizontalCentered="1" verticalCentered="1"/>
  <pageMargins left="0.7480314960629921" right="0.2362204724409449" top="0.4330708661417323" bottom="1.3779527559055118" header="0.15748031496062992" footer="0.15748031496062992"/>
  <pageSetup horizontalDpi="600" verticalDpi="600" orientation="portrait" paperSize="9" r:id="rId2"/>
  <headerFooter alignWithMargins="0">
    <oddFooter>&amp;LGVMD&amp;CBekerkompetitie 2010-2011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7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4.57421875" style="0" customWidth="1"/>
    <col min="2" max="2" width="3.421875" style="0" customWidth="1"/>
    <col min="3" max="3" width="21.421875" style="0" bestFit="1" customWidth="1"/>
    <col min="4" max="4" width="5.7109375" style="0" customWidth="1"/>
    <col min="5" max="9" width="4.8515625" style="0" customWidth="1"/>
    <col min="10" max="10" width="6.57421875" style="0" customWidth="1"/>
    <col min="11" max="11" width="6.421875" style="1" customWidth="1"/>
    <col min="12" max="12" width="3.57421875" style="0" customWidth="1"/>
    <col min="13" max="13" width="21.421875" style="0" customWidth="1"/>
    <col min="14" max="14" width="5.140625" style="0" customWidth="1"/>
    <col min="15" max="15" width="4.8515625" style="0" customWidth="1"/>
    <col min="16" max="16" width="3.8515625" style="0" customWidth="1"/>
    <col min="17" max="19" width="4.8515625" style="0" customWidth="1"/>
    <col min="20" max="20" width="6.57421875" style="0" customWidth="1"/>
    <col min="21" max="21" width="6.421875" style="0" customWidth="1"/>
    <col min="22" max="22" width="3.7109375" style="0" customWidth="1"/>
    <col min="23" max="23" width="21.421875" style="0" customWidth="1"/>
    <col min="24" max="24" width="5.140625" style="0" customWidth="1"/>
    <col min="25" max="26" width="4.8515625" style="0" customWidth="1"/>
    <col min="27" max="27" width="4.7109375" style="0" customWidth="1"/>
    <col min="28" max="29" width="4.8515625" style="0" customWidth="1"/>
    <col min="30" max="31" width="6.57421875" style="0" customWidth="1"/>
  </cols>
  <sheetData>
    <row r="1" spans="2:16" s="3" customFormat="1" ht="12.75">
      <c r="B1" s="1"/>
      <c r="C1"/>
      <c r="D1"/>
      <c r="E1"/>
      <c r="F1"/>
      <c r="G1"/>
      <c r="H1"/>
      <c r="I1" s="2"/>
      <c r="J1"/>
      <c r="K1" s="1"/>
      <c r="L1"/>
      <c r="M1"/>
      <c r="N1" s="1"/>
      <c r="O1"/>
      <c r="P1"/>
    </row>
    <row r="2" spans="2:16" s="3" customFormat="1" ht="12.75">
      <c r="B2" s="1"/>
      <c r="C2" s="20"/>
      <c r="D2" s="20"/>
      <c r="E2" s="20"/>
      <c r="F2" s="20"/>
      <c r="G2" s="20"/>
      <c r="H2" s="20"/>
      <c r="I2" s="20"/>
      <c r="J2" s="20"/>
      <c r="K2" s="1"/>
      <c r="L2" s="20"/>
      <c r="M2" s="20"/>
      <c r="N2" s="4"/>
      <c r="O2" s="20"/>
      <c r="P2" s="20"/>
    </row>
    <row r="3" spans="2:16" s="3" customFormat="1" ht="12.75">
      <c r="B3" s="1"/>
      <c r="C3" s="20"/>
      <c r="D3" s="20"/>
      <c r="E3" s="20"/>
      <c r="F3" s="20"/>
      <c r="G3" s="20"/>
      <c r="H3" s="20"/>
      <c r="I3" s="20"/>
      <c r="J3" s="20"/>
      <c r="K3" s="1"/>
      <c r="L3" s="20"/>
      <c r="M3" s="20"/>
      <c r="N3" s="1"/>
      <c r="O3" s="20"/>
      <c r="P3" s="20"/>
    </row>
    <row r="4" spans="2:16" s="3" customFormat="1" ht="12.75">
      <c r="B4" s="1"/>
      <c r="C4" s="20"/>
      <c r="D4" s="21"/>
      <c r="E4" s="20"/>
      <c r="F4" s="20"/>
      <c r="G4" s="20"/>
      <c r="H4" s="20"/>
      <c r="I4" s="20"/>
      <c r="J4" s="20"/>
      <c r="K4" s="1"/>
      <c r="L4" s="20"/>
      <c r="M4" s="20"/>
      <c r="N4" s="1"/>
      <c r="O4" s="20"/>
      <c r="P4" s="20"/>
    </row>
    <row r="5" spans="2:16" s="3" customFormat="1" ht="22.5">
      <c r="B5" s="30" t="s">
        <v>2</v>
      </c>
      <c r="D5" s="22"/>
      <c r="E5"/>
      <c r="F5"/>
      <c r="G5"/>
      <c r="H5"/>
      <c r="I5"/>
      <c r="J5"/>
      <c r="K5" s="1"/>
      <c r="L5"/>
      <c r="M5"/>
      <c r="N5"/>
      <c r="O5"/>
      <c r="P5"/>
    </row>
    <row r="6" spans="3:11" s="3" customFormat="1" ht="12.75">
      <c r="C6" s="23" t="s">
        <v>17</v>
      </c>
      <c r="D6" s="14" t="s">
        <v>36</v>
      </c>
      <c r="E6" s="24" t="s">
        <v>18</v>
      </c>
      <c r="J6" s="25" t="s">
        <v>40</v>
      </c>
      <c r="K6" s="1"/>
    </row>
    <row r="7" spans="3:11" s="3" customFormat="1" ht="13.5" thickBot="1">
      <c r="C7" s="23"/>
      <c r="D7" s="14"/>
      <c r="E7" s="24"/>
      <c r="J7" s="25"/>
      <c r="K7" s="1"/>
    </row>
    <row r="8" spans="3:23" s="3" customFormat="1" ht="15.75" thickBot="1">
      <c r="C8" s="55" t="s">
        <v>20</v>
      </c>
      <c r="D8" s="14"/>
      <c r="E8" s="24"/>
      <c r="J8" s="25"/>
      <c r="K8" s="1"/>
      <c r="M8" s="55" t="s">
        <v>23</v>
      </c>
      <c r="N8" s="14"/>
      <c r="O8" s="24"/>
      <c r="T8" s="25"/>
      <c r="W8" s="56" t="s">
        <v>25</v>
      </c>
    </row>
    <row r="9" s="3" customFormat="1" ht="15" customHeight="1">
      <c r="K9" s="1"/>
    </row>
    <row r="10" spans="3:30" s="3" customFormat="1" ht="12.75">
      <c r="C10" s="24" t="s">
        <v>3</v>
      </c>
      <c r="D10" s="3" t="s">
        <v>17</v>
      </c>
      <c r="E10" s="26" t="s">
        <v>17</v>
      </c>
      <c r="F10" s="14"/>
      <c r="J10" s="27"/>
      <c r="K10" s="1"/>
      <c r="M10" s="24" t="s">
        <v>3</v>
      </c>
      <c r="N10" s="3" t="s">
        <v>17</v>
      </c>
      <c r="O10" s="26" t="s">
        <v>17</v>
      </c>
      <c r="P10" s="14"/>
      <c r="T10" s="27"/>
      <c r="W10" s="24" t="s">
        <v>3</v>
      </c>
      <c r="X10" s="3" t="s">
        <v>17</v>
      </c>
      <c r="Y10" s="26" t="s">
        <v>17</v>
      </c>
      <c r="Z10" s="14"/>
      <c r="AD10" s="27"/>
    </row>
    <row r="11" spans="2:30" s="3" customFormat="1" ht="13.5" customHeight="1">
      <c r="B11" s="28"/>
      <c r="C11" s="29" t="s">
        <v>14</v>
      </c>
      <c r="D11" s="29" t="s">
        <v>24</v>
      </c>
      <c r="E11" s="29" t="s">
        <v>8</v>
      </c>
      <c r="F11" s="29" t="s">
        <v>9</v>
      </c>
      <c r="G11" s="29" t="s">
        <v>10</v>
      </c>
      <c r="H11" s="29" t="s">
        <v>11</v>
      </c>
      <c r="I11" s="29" t="s">
        <v>12</v>
      </c>
      <c r="J11" s="29" t="s">
        <v>13</v>
      </c>
      <c r="K11" s="1"/>
      <c r="L11" s="28"/>
      <c r="M11" s="29" t="s">
        <v>14</v>
      </c>
      <c r="N11" s="29" t="s">
        <v>24</v>
      </c>
      <c r="O11" s="29" t="s">
        <v>8</v>
      </c>
      <c r="P11" s="29" t="s">
        <v>9</v>
      </c>
      <c r="Q11" s="29" t="s">
        <v>10</v>
      </c>
      <c r="R11" s="29" t="s">
        <v>11</v>
      </c>
      <c r="S11" s="29" t="s">
        <v>12</v>
      </c>
      <c r="T11" s="29" t="s">
        <v>13</v>
      </c>
      <c r="V11" s="28"/>
      <c r="W11" s="29" t="s">
        <v>14</v>
      </c>
      <c r="X11" s="29" t="s">
        <v>24</v>
      </c>
      <c r="Y11" s="29" t="s">
        <v>8</v>
      </c>
      <c r="Z11" s="29" t="s">
        <v>9</v>
      </c>
      <c r="AA11" s="29" t="s">
        <v>10</v>
      </c>
      <c r="AB11" s="29" t="s">
        <v>11</v>
      </c>
      <c r="AC11" s="29" t="s">
        <v>12</v>
      </c>
      <c r="AD11" s="29" t="s">
        <v>13</v>
      </c>
    </row>
    <row r="12" spans="2:31" s="3" customFormat="1" ht="13.5" customHeight="1">
      <c r="B12" s="46">
        <v>1</v>
      </c>
      <c r="C12" s="80" t="s">
        <v>21</v>
      </c>
      <c r="D12" s="81">
        <f>E12+F12+G12</f>
        <v>6</v>
      </c>
      <c r="E12" s="81">
        <v>5</v>
      </c>
      <c r="F12" s="81">
        <v>1</v>
      </c>
      <c r="G12" s="81">
        <v>0</v>
      </c>
      <c r="H12" s="81">
        <f>8+7+9+10+5+9</f>
        <v>48</v>
      </c>
      <c r="I12" s="81">
        <f>5+4+5+2+6+2</f>
        <v>24</v>
      </c>
      <c r="J12" s="81">
        <f>(E12*2)+G12</f>
        <v>10</v>
      </c>
      <c r="K12" s="61" t="s">
        <v>118</v>
      </c>
      <c r="L12" s="46">
        <v>1</v>
      </c>
      <c r="M12" s="80" t="s">
        <v>44</v>
      </c>
      <c r="N12" s="81">
        <f>O12+P12+Q12</f>
        <v>6</v>
      </c>
      <c r="O12" s="81">
        <v>5</v>
      </c>
      <c r="P12" s="81">
        <v>1</v>
      </c>
      <c r="Q12" s="81">
        <v>0</v>
      </c>
      <c r="R12" s="81">
        <f>6+8+7+8+10+8</f>
        <v>47</v>
      </c>
      <c r="S12" s="81">
        <f>7+4+6+4+5</f>
        <v>26</v>
      </c>
      <c r="T12" s="81">
        <f>(O12*2)+Q12</f>
        <v>10</v>
      </c>
      <c r="U12" s="61" t="s">
        <v>131</v>
      </c>
      <c r="V12" s="46">
        <v>1</v>
      </c>
      <c r="W12" s="80" t="s">
        <v>61</v>
      </c>
      <c r="X12" s="81">
        <f>Y12+Z12+AA12</f>
        <v>4</v>
      </c>
      <c r="Y12" s="81">
        <v>3</v>
      </c>
      <c r="Z12" s="81">
        <v>0</v>
      </c>
      <c r="AA12" s="81">
        <v>1</v>
      </c>
      <c r="AB12" s="81">
        <f>6+7+6+8</f>
        <v>27</v>
      </c>
      <c r="AC12" s="81">
        <f>6+5+5+2</f>
        <v>18</v>
      </c>
      <c r="AD12" s="81">
        <f>(Y12*2)+AA12</f>
        <v>7</v>
      </c>
      <c r="AE12" s="61" t="s">
        <v>97</v>
      </c>
    </row>
    <row r="13" spans="2:31" s="3" customFormat="1" ht="13.5" customHeight="1">
      <c r="B13" s="46">
        <v>2</v>
      </c>
      <c r="C13" s="47" t="s">
        <v>27</v>
      </c>
      <c r="D13" s="46">
        <f>E13+F13+G13</f>
        <v>6</v>
      </c>
      <c r="E13" s="46">
        <v>5</v>
      </c>
      <c r="F13" s="46">
        <v>1</v>
      </c>
      <c r="G13" s="46">
        <v>0</v>
      </c>
      <c r="H13" s="46">
        <f>8+4+8+8+6+7</f>
        <v>41</v>
      </c>
      <c r="I13" s="46">
        <f>3+7+5+4+5+6</f>
        <v>30</v>
      </c>
      <c r="J13" s="46">
        <f>(E13*2)+G13</f>
        <v>10</v>
      </c>
      <c r="K13" s="62" t="s">
        <v>96</v>
      </c>
      <c r="L13" s="46">
        <v>2</v>
      </c>
      <c r="M13" s="47" t="s">
        <v>43</v>
      </c>
      <c r="N13" s="46">
        <f>O13+P13+Q13</f>
        <v>6</v>
      </c>
      <c r="O13" s="46">
        <v>4</v>
      </c>
      <c r="P13" s="46">
        <v>2</v>
      </c>
      <c r="Q13" s="46">
        <v>0</v>
      </c>
      <c r="R13" s="46">
        <f>7+10+7+4+4+10</f>
        <v>42</v>
      </c>
      <c r="S13" s="46">
        <f>6+4+5+8+9+2</f>
        <v>34</v>
      </c>
      <c r="T13" s="46">
        <f>(O13*2)+Q13</f>
        <v>8</v>
      </c>
      <c r="U13" s="62" t="s">
        <v>139</v>
      </c>
      <c r="V13" s="46">
        <v>2</v>
      </c>
      <c r="W13" s="47" t="s">
        <v>60</v>
      </c>
      <c r="X13" s="46">
        <f>Y13+Z13+AA13</f>
        <v>4</v>
      </c>
      <c r="Y13" s="46">
        <v>2</v>
      </c>
      <c r="Z13" s="46">
        <v>1</v>
      </c>
      <c r="AA13" s="46">
        <v>1</v>
      </c>
      <c r="AB13" s="46">
        <f>6+10+5+8</f>
        <v>29</v>
      </c>
      <c r="AC13" s="46">
        <f>6+4+6+2</f>
        <v>18</v>
      </c>
      <c r="AD13" s="46">
        <f>(Y13*2)+AA13</f>
        <v>5</v>
      </c>
      <c r="AE13" s="62" t="s">
        <v>96</v>
      </c>
    </row>
    <row r="14" spans="2:31" s="3" customFormat="1" ht="13.5" customHeight="1">
      <c r="B14" s="46">
        <v>3</v>
      </c>
      <c r="C14" s="47" t="s">
        <v>49</v>
      </c>
      <c r="D14" s="46">
        <f>E14+F14+G14</f>
        <v>6</v>
      </c>
      <c r="E14" s="46">
        <v>1</v>
      </c>
      <c r="F14" s="46">
        <v>5</v>
      </c>
      <c r="G14" s="46">
        <v>0</v>
      </c>
      <c r="H14" s="46">
        <f>5+8+5+2+4+6</f>
        <v>30</v>
      </c>
      <c r="I14" s="46">
        <f>8+6+8+10+8+7</f>
        <v>47</v>
      </c>
      <c r="J14" s="46">
        <f>(E14*2)+G14</f>
        <v>2</v>
      </c>
      <c r="K14" s="62" t="s">
        <v>126</v>
      </c>
      <c r="L14" s="46">
        <v>3</v>
      </c>
      <c r="M14" s="47" t="s">
        <v>51</v>
      </c>
      <c r="N14" s="46">
        <f>O14+P14+Q14</f>
        <v>6</v>
      </c>
      <c r="O14" s="46">
        <v>1</v>
      </c>
      <c r="P14" s="46">
        <v>4</v>
      </c>
      <c r="Q14" s="46">
        <v>1</v>
      </c>
      <c r="R14" s="46">
        <f>6+4+6+4+9+5</f>
        <v>34</v>
      </c>
      <c r="S14" s="46">
        <f>6+10+7+9+4+8</f>
        <v>44</v>
      </c>
      <c r="T14" s="46">
        <f>(O14*2)+Q14</f>
        <v>3</v>
      </c>
      <c r="U14" s="62" t="s">
        <v>111</v>
      </c>
      <c r="V14" s="46">
        <v>3</v>
      </c>
      <c r="W14" s="47" t="s">
        <v>62</v>
      </c>
      <c r="X14" s="46">
        <f>Y14+Z14+AA14</f>
        <v>4</v>
      </c>
      <c r="Y14" s="46">
        <v>0</v>
      </c>
      <c r="Z14" s="46">
        <v>4</v>
      </c>
      <c r="AA14" s="46">
        <v>0</v>
      </c>
      <c r="AB14" s="46">
        <f>5+4+2+2</f>
        <v>13</v>
      </c>
      <c r="AC14" s="46">
        <f>7+10+8+8</f>
        <v>33</v>
      </c>
      <c r="AD14" s="46">
        <f>(Y14*2)+AA14</f>
        <v>0</v>
      </c>
      <c r="AE14" s="62" t="s">
        <v>135</v>
      </c>
    </row>
    <row r="15" spans="2:31" s="3" customFormat="1" ht="13.5" customHeight="1">
      <c r="B15" s="46">
        <v>4</v>
      </c>
      <c r="C15" s="47" t="s">
        <v>30</v>
      </c>
      <c r="D15" s="46">
        <f>E15+F15+G15</f>
        <v>6</v>
      </c>
      <c r="E15" s="46">
        <v>1</v>
      </c>
      <c r="F15" s="46">
        <v>5</v>
      </c>
      <c r="G15" s="46">
        <v>0</v>
      </c>
      <c r="H15" s="46">
        <f>3+6+5+4+8+2</f>
        <v>28</v>
      </c>
      <c r="I15" s="46">
        <f>8+8+9+8+4+9</f>
        <v>46</v>
      </c>
      <c r="J15" s="46">
        <f>(E15*2)+G15</f>
        <v>2</v>
      </c>
      <c r="K15" s="62" t="s">
        <v>119</v>
      </c>
      <c r="L15" s="46">
        <v>4</v>
      </c>
      <c r="M15" s="47" t="s">
        <v>45</v>
      </c>
      <c r="N15" s="46">
        <f>O15+P15+Q15</f>
        <v>6</v>
      </c>
      <c r="O15" s="46">
        <v>1</v>
      </c>
      <c r="P15" s="46">
        <v>4</v>
      </c>
      <c r="Q15" s="46">
        <v>1</v>
      </c>
      <c r="R15" s="46">
        <f>6+4+5+9+2</f>
        <v>26</v>
      </c>
      <c r="S15" s="46">
        <f>6+8+7+4+10+10</f>
        <v>45</v>
      </c>
      <c r="T15" s="46">
        <f>(O15*2)+Q15</f>
        <v>3</v>
      </c>
      <c r="U15" s="62" t="s">
        <v>140</v>
      </c>
      <c r="V15" s="48"/>
      <c r="W15" s="48"/>
      <c r="X15" s="46">
        <f aca="true" t="shared" si="0" ref="X15:AD15">SUM(X12:X14)</f>
        <v>12</v>
      </c>
      <c r="Y15" s="46">
        <f t="shared" si="0"/>
        <v>5</v>
      </c>
      <c r="Z15" s="46">
        <f t="shared" si="0"/>
        <v>5</v>
      </c>
      <c r="AA15" s="46">
        <f t="shared" si="0"/>
        <v>2</v>
      </c>
      <c r="AB15" s="46">
        <f t="shared" si="0"/>
        <v>69</v>
      </c>
      <c r="AC15" s="46">
        <f t="shared" si="0"/>
        <v>69</v>
      </c>
      <c r="AD15" s="46">
        <f t="shared" si="0"/>
        <v>12</v>
      </c>
      <c r="AE15" s="62" t="s">
        <v>17</v>
      </c>
    </row>
    <row r="16" spans="2:31" s="3" customFormat="1" ht="13.5" customHeight="1">
      <c r="B16" s="48"/>
      <c r="C16" s="48"/>
      <c r="D16" s="46">
        <f aca="true" t="shared" si="1" ref="D16:J16">SUM(D12:D15)</f>
        <v>24</v>
      </c>
      <c r="E16" s="46">
        <f t="shared" si="1"/>
        <v>12</v>
      </c>
      <c r="F16" s="46">
        <f t="shared" si="1"/>
        <v>12</v>
      </c>
      <c r="G16" s="46">
        <f t="shared" si="1"/>
        <v>0</v>
      </c>
      <c r="H16" s="46">
        <f t="shared" si="1"/>
        <v>147</v>
      </c>
      <c r="I16" s="46">
        <f t="shared" si="1"/>
        <v>147</v>
      </c>
      <c r="J16" s="46">
        <f t="shared" si="1"/>
        <v>24</v>
      </c>
      <c r="K16" s="62" t="s">
        <v>17</v>
      </c>
      <c r="L16" s="48"/>
      <c r="M16" s="48"/>
      <c r="N16" s="46">
        <f aca="true" t="shared" si="2" ref="N16:T16">SUM(N12:N15)</f>
        <v>24</v>
      </c>
      <c r="O16" s="46">
        <f t="shared" si="2"/>
        <v>11</v>
      </c>
      <c r="P16" s="46">
        <f t="shared" si="2"/>
        <v>11</v>
      </c>
      <c r="Q16" s="46">
        <f t="shared" si="2"/>
        <v>2</v>
      </c>
      <c r="R16" s="46">
        <f t="shared" si="2"/>
        <v>149</v>
      </c>
      <c r="S16" s="46">
        <f t="shared" si="2"/>
        <v>149</v>
      </c>
      <c r="T16" s="46">
        <f t="shared" si="2"/>
        <v>24</v>
      </c>
      <c r="U16" s="62"/>
      <c r="V16" s="49"/>
      <c r="W16" s="50" t="s">
        <v>4</v>
      </c>
      <c r="X16" s="49" t="s">
        <v>17</v>
      </c>
      <c r="Y16" s="51" t="s">
        <v>17</v>
      </c>
      <c r="Z16" s="52"/>
      <c r="AA16" s="49"/>
      <c r="AB16" s="49"/>
      <c r="AC16" s="49"/>
      <c r="AD16" s="53"/>
      <c r="AE16" s="62"/>
    </row>
    <row r="17" spans="2:31" s="3" customFormat="1" ht="12.75">
      <c r="B17" s="49"/>
      <c r="C17" s="50" t="s">
        <v>4</v>
      </c>
      <c r="D17" s="49" t="s">
        <v>17</v>
      </c>
      <c r="E17" s="51" t="s">
        <v>17</v>
      </c>
      <c r="F17" s="52"/>
      <c r="G17" s="49"/>
      <c r="H17" s="49"/>
      <c r="I17" s="49"/>
      <c r="J17" s="53"/>
      <c r="K17" s="62"/>
      <c r="L17" s="49"/>
      <c r="M17" s="50" t="s">
        <v>4</v>
      </c>
      <c r="N17" s="49" t="s">
        <v>17</v>
      </c>
      <c r="O17" s="51" t="s">
        <v>17</v>
      </c>
      <c r="P17" s="52"/>
      <c r="Q17" s="49"/>
      <c r="R17" s="49"/>
      <c r="S17" s="49"/>
      <c r="T17" s="53"/>
      <c r="U17" s="62"/>
      <c r="V17" s="47"/>
      <c r="W17" s="54" t="s">
        <v>14</v>
      </c>
      <c r="X17" s="54" t="s">
        <v>24</v>
      </c>
      <c r="Y17" s="54" t="s">
        <v>8</v>
      </c>
      <c r="Z17" s="54" t="s">
        <v>9</v>
      </c>
      <c r="AA17" s="54" t="s">
        <v>10</v>
      </c>
      <c r="AB17" s="54" t="s">
        <v>11</v>
      </c>
      <c r="AC17" s="54" t="s">
        <v>12</v>
      </c>
      <c r="AD17" s="54" t="s">
        <v>13</v>
      </c>
      <c r="AE17" s="62"/>
    </row>
    <row r="18" spans="2:31" s="3" customFormat="1" ht="13.5" customHeight="1">
      <c r="B18" s="47"/>
      <c r="C18" s="54" t="s">
        <v>14</v>
      </c>
      <c r="D18" s="54" t="s">
        <v>24</v>
      </c>
      <c r="E18" s="54" t="s">
        <v>8</v>
      </c>
      <c r="F18" s="54" t="s">
        <v>9</v>
      </c>
      <c r="G18" s="54" t="s">
        <v>10</v>
      </c>
      <c r="H18" s="54" t="s">
        <v>11</v>
      </c>
      <c r="I18" s="54" t="s">
        <v>12</v>
      </c>
      <c r="J18" s="54" t="s">
        <v>13</v>
      </c>
      <c r="K18" s="62" t="s">
        <v>17</v>
      </c>
      <c r="L18" s="47"/>
      <c r="M18" s="54" t="s">
        <v>14</v>
      </c>
      <c r="N18" s="54" t="s">
        <v>24</v>
      </c>
      <c r="O18" s="54" t="s">
        <v>8</v>
      </c>
      <c r="P18" s="54" t="s">
        <v>9</v>
      </c>
      <c r="Q18" s="54" t="s">
        <v>10</v>
      </c>
      <c r="R18" s="54" t="s">
        <v>11</v>
      </c>
      <c r="S18" s="54" t="s">
        <v>12</v>
      </c>
      <c r="T18" s="54" t="s">
        <v>13</v>
      </c>
      <c r="U18" s="62"/>
      <c r="V18" s="46">
        <v>1</v>
      </c>
      <c r="W18" s="80" t="s">
        <v>64</v>
      </c>
      <c r="X18" s="81">
        <f>Y18+Z18+AA18</f>
        <v>4</v>
      </c>
      <c r="Y18" s="81">
        <v>3</v>
      </c>
      <c r="Z18" s="81">
        <v>1</v>
      </c>
      <c r="AA18" s="81">
        <v>0</v>
      </c>
      <c r="AB18" s="81">
        <f>8+5+10+8</f>
        <v>31</v>
      </c>
      <c r="AC18" s="81">
        <f>3+7+2+2</f>
        <v>14</v>
      </c>
      <c r="AD18" s="81">
        <f>(Y18*2)+AA18</f>
        <v>6</v>
      </c>
      <c r="AE18" s="62" t="s">
        <v>116</v>
      </c>
    </row>
    <row r="19" spans="2:31" s="3" customFormat="1" ht="13.5" customHeight="1">
      <c r="B19" s="46">
        <v>1</v>
      </c>
      <c r="C19" s="80" t="s">
        <v>50</v>
      </c>
      <c r="D19" s="81">
        <f>E19+F19+G19</f>
        <v>6</v>
      </c>
      <c r="E19" s="81">
        <v>5</v>
      </c>
      <c r="F19" s="81">
        <v>0</v>
      </c>
      <c r="G19" s="81">
        <v>1</v>
      </c>
      <c r="H19" s="81">
        <f>9+8+6+9+9+8</f>
        <v>49</v>
      </c>
      <c r="I19" s="81">
        <f>4+2+6+2+3+6</f>
        <v>23</v>
      </c>
      <c r="J19" s="81">
        <f>(E19*2)+G19</f>
        <v>11</v>
      </c>
      <c r="K19" s="61" t="s">
        <v>129</v>
      </c>
      <c r="L19" s="46">
        <v>1</v>
      </c>
      <c r="M19" s="80" t="s">
        <v>34</v>
      </c>
      <c r="N19" s="81">
        <f>O19+P19+Q19</f>
        <v>6</v>
      </c>
      <c r="O19" s="81">
        <v>6</v>
      </c>
      <c r="P19" s="81">
        <v>0</v>
      </c>
      <c r="Q19" s="81">
        <v>0</v>
      </c>
      <c r="R19" s="81">
        <f>6+10+7+8+7+10</f>
        <v>48</v>
      </c>
      <c r="S19" s="81">
        <f>4+3+6+6+5+5</f>
        <v>29</v>
      </c>
      <c r="T19" s="81">
        <f>(O19*2)+Q19</f>
        <v>12</v>
      </c>
      <c r="U19" s="61" t="s">
        <v>125</v>
      </c>
      <c r="V19" s="46">
        <v>2</v>
      </c>
      <c r="W19" s="47" t="s">
        <v>66</v>
      </c>
      <c r="X19" s="46">
        <f>Y19+Z19+AA19</f>
        <v>4</v>
      </c>
      <c r="Y19" s="46">
        <v>3</v>
      </c>
      <c r="Z19" s="46">
        <v>1</v>
      </c>
      <c r="AA19" s="46">
        <v>0</v>
      </c>
      <c r="AB19" s="46">
        <f>7+7+7+2</f>
        <v>23</v>
      </c>
      <c r="AC19" s="46">
        <f>5+5+6+8</f>
        <v>24</v>
      </c>
      <c r="AD19" s="46">
        <f>(Y19*2)+AA19</f>
        <v>6</v>
      </c>
      <c r="AE19" s="61" t="s">
        <v>132</v>
      </c>
    </row>
    <row r="20" spans="2:31" s="3" customFormat="1" ht="13.5" customHeight="1">
      <c r="B20" s="46">
        <v>2</v>
      </c>
      <c r="C20" s="47" t="s">
        <v>29</v>
      </c>
      <c r="D20" s="46">
        <f>E20+F20+G20</f>
        <v>5</v>
      </c>
      <c r="E20" s="46">
        <v>3</v>
      </c>
      <c r="F20" s="46">
        <v>1</v>
      </c>
      <c r="G20" s="46">
        <v>1</v>
      </c>
      <c r="H20" s="46">
        <f>7+6+6+8+6</f>
        <v>33</v>
      </c>
      <c r="I20" s="46">
        <f>6+4+6+4+8</f>
        <v>28</v>
      </c>
      <c r="J20" s="46">
        <f>(E20*2)+G20</f>
        <v>7</v>
      </c>
      <c r="K20" s="62" t="s">
        <v>98</v>
      </c>
      <c r="L20" s="46">
        <v>2</v>
      </c>
      <c r="M20" s="47" t="s">
        <v>46</v>
      </c>
      <c r="N20" s="46">
        <f>O20+P20+Q20</f>
        <v>6</v>
      </c>
      <c r="O20" s="46">
        <v>2</v>
      </c>
      <c r="P20" s="46">
        <v>4</v>
      </c>
      <c r="Q20" s="46">
        <v>0</v>
      </c>
      <c r="R20" s="46">
        <f>9+6+6+9+6+5</f>
        <v>41</v>
      </c>
      <c r="S20" s="46">
        <f>6+8+7+3+8+10</f>
        <v>42</v>
      </c>
      <c r="T20" s="46">
        <f>(O20*2)+Q20</f>
        <v>4</v>
      </c>
      <c r="U20" s="62" t="s">
        <v>132</v>
      </c>
      <c r="V20" s="46">
        <v>3</v>
      </c>
      <c r="W20" s="47" t="s">
        <v>65</v>
      </c>
      <c r="X20" s="46">
        <f>Y20+Z20+AA20</f>
        <v>4</v>
      </c>
      <c r="Y20" s="46">
        <v>0</v>
      </c>
      <c r="Z20" s="46">
        <v>4</v>
      </c>
      <c r="AA20" s="46">
        <v>0</v>
      </c>
      <c r="AB20" s="46">
        <f>3+5+2+6</f>
        <v>16</v>
      </c>
      <c r="AC20" s="46">
        <f>8+7+10+7</f>
        <v>32</v>
      </c>
      <c r="AD20" s="46">
        <f>(Y20*2)+AA20</f>
        <v>0</v>
      </c>
      <c r="AE20" s="62" t="s">
        <v>117</v>
      </c>
    </row>
    <row r="21" spans="2:31" s="3" customFormat="1" ht="13.5" customHeight="1">
      <c r="B21" s="46">
        <v>3</v>
      </c>
      <c r="C21" s="47" t="s">
        <v>26</v>
      </c>
      <c r="D21" s="46">
        <f>E21+F21+G21</f>
        <v>5</v>
      </c>
      <c r="E21" s="46">
        <v>1</v>
      </c>
      <c r="F21" s="46">
        <v>4</v>
      </c>
      <c r="G21" s="46">
        <v>0</v>
      </c>
      <c r="H21" s="46">
        <f>4+4+6+2+5</f>
        <v>21</v>
      </c>
      <c r="I21" s="46">
        <f>9+6+5+9+7</f>
        <v>36</v>
      </c>
      <c r="J21" s="46">
        <f>(E21*2)+G21</f>
        <v>2</v>
      </c>
      <c r="K21" s="62" t="s">
        <v>130</v>
      </c>
      <c r="L21" s="46">
        <v>3</v>
      </c>
      <c r="M21" s="47" t="s">
        <v>41</v>
      </c>
      <c r="N21" s="46">
        <f>O21+P21+Q21</f>
        <v>6</v>
      </c>
      <c r="O21" s="46">
        <v>2</v>
      </c>
      <c r="P21" s="46">
        <v>4</v>
      </c>
      <c r="Q21" s="46">
        <v>0</v>
      </c>
      <c r="R21" s="46">
        <f>4+8+6+6+8+6</f>
        <v>38</v>
      </c>
      <c r="S21" s="46">
        <f>6+6+8+8+6+7</f>
        <v>41</v>
      </c>
      <c r="T21" s="46">
        <f>(O21*2)+Q21</f>
        <v>4</v>
      </c>
      <c r="U21" s="62" t="s">
        <v>133</v>
      </c>
      <c r="V21" s="48"/>
      <c r="W21" s="48"/>
      <c r="X21" s="46">
        <f aca="true" t="shared" si="3" ref="X21:AD21">SUM(X18:X20)</f>
        <v>12</v>
      </c>
      <c r="Y21" s="46">
        <f t="shared" si="3"/>
        <v>6</v>
      </c>
      <c r="Z21" s="46">
        <f t="shared" si="3"/>
        <v>6</v>
      </c>
      <c r="AA21" s="46">
        <f t="shared" si="3"/>
        <v>0</v>
      </c>
      <c r="AB21" s="46">
        <f t="shared" si="3"/>
        <v>70</v>
      </c>
      <c r="AC21" s="46">
        <f t="shared" si="3"/>
        <v>70</v>
      </c>
      <c r="AD21" s="46">
        <f t="shared" si="3"/>
        <v>12</v>
      </c>
      <c r="AE21" s="62" t="s">
        <v>17</v>
      </c>
    </row>
    <row r="22" spans="2:31" s="3" customFormat="1" ht="13.5" customHeight="1">
      <c r="B22" s="46">
        <v>4</v>
      </c>
      <c r="C22" s="47" t="s">
        <v>28</v>
      </c>
      <c r="D22" s="46">
        <f>E22+F22+G22</f>
        <v>6</v>
      </c>
      <c r="E22" s="46">
        <v>1</v>
      </c>
      <c r="F22" s="46">
        <v>5</v>
      </c>
      <c r="G22" s="46">
        <v>0</v>
      </c>
      <c r="H22" s="46">
        <f>6+2+5+4+3+7</f>
        <v>27</v>
      </c>
      <c r="I22" s="46">
        <f>7+8+6+8+9+5</f>
        <v>43</v>
      </c>
      <c r="J22" s="46">
        <f>(E22*2)+G22</f>
        <v>2</v>
      </c>
      <c r="K22" s="62" t="s">
        <v>117</v>
      </c>
      <c r="L22" s="46">
        <v>4</v>
      </c>
      <c r="M22" s="47" t="s">
        <v>42</v>
      </c>
      <c r="N22" s="46">
        <f>O22+P22+Q22</f>
        <v>6</v>
      </c>
      <c r="O22" s="46">
        <v>2</v>
      </c>
      <c r="P22" s="46">
        <v>4</v>
      </c>
      <c r="Q22" s="46">
        <v>0</v>
      </c>
      <c r="R22" s="46">
        <f>6+3+8+3+5+7</f>
        <v>32</v>
      </c>
      <c r="S22" s="46">
        <f>9+10+6+9+7+6</f>
        <v>47</v>
      </c>
      <c r="T22" s="46">
        <f>(O22*2)+Q22</f>
        <v>4</v>
      </c>
      <c r="U22" s="62" t="s">
        <v>130</v>
      </c>
      <c r="V22" s="49"/>
      <c r="W22" s="50" t="s">
        <v>5</v>
      </c>
      <c r="X22" s="49" t="s">
        <v>17</v>
      </c>
      <c r="Y22" s="51" t="s">
        <v>17</v>
      </c>
      <c r="Z22" s="52"/>
      <c r="AA22" s="49"/>
      <c r="AB22" s="49"/>
      <c r="AC22" s="49"/>
      <c r="AD22" s="53"/>
      <c r="AE22" s="62" t="s">
        <v>17</v>
      </c>
    </row>
    <row r="23" spans="2:31" ht="12.75">
      <c r="B23" s="43"/>
      <c r="C23" s="48"/>
      <c r="D23" s="46">
        <f aca="true" t="shared" si="4" ref="D23:J23">SUM(D19:D22)</f>
        <v>22</v>
      </c>
      <c r="E23" s="46">
        <f t="shared" si="4"/>
        <v>10</v>
      </c>
      <c r="F23" s="46">
        <f t="shared" si="4"/>
        <v>10</v>
      </c>
      <c r="G23" s="46">
        <f t="shared" si="4"/>
        <v>2</v>
      </c>
      <c r="H23" s="46">
        <f t="shared" si="4"/>
        <v>130</v>
      </c>
      <c r="I23" s="46">
        <f t="shared" si="4"/>
        <v>130</v>
      </c>
      <c r="J23" s="46">
        <f t="shared" si="4"/>
        <v>22</v>
      </c>
      <c r="K23" s="62" t="s">
        <v>17</v>
      </c>
      <c r="L23" s="48"/>
      <c r="M23" s="48"/>
      <c r="N23" s="46">
        <f aca="true" t="shared" si="5" ref="N23:T23">SUM(N19:N22)</f>
        <v>24</v>
      </c>
      <c r="O23" s="46">
        <f t="shared" si="5"/>
        <v>12</v>
      </c>
      <c r="P23" s="46">
        <f t="shared" si="5"/>
        <v>12</v>
      </c>
      <c r="Q23" s="46">
        <f t="shared" si="5"/>
        <v>0</v>
      </c>
      <c r="R23" s="46">
        <f t="shared" si="5"/>
        <v>159</v>
      </c>
      <c r="S23" s="46">
        <f t="shared" si="5"/>
        <v>159</v>
      </c>
      <c r="T23" s="46">
        <f t="shared" si="5"/>
        <v>24</v>
      </c>
      <c r="U23" s="62"/>
      <c r="V23" s="47"/>
      <c r="W23" s="54" t="s">
        <v>14</v>
      </c>
      <c r="X23" s="54" t="s">
        <v>24</v>
      </c>
      <c r="Y23" s="54" t="s">
        <v>8</v>
      </c>
      <c r="Z23" s="54" t="s">
        <v>9</v>
      </c>
      <c r="AA23" s="54" t="s">
        <v>10</v>
      </c>
      <c r="AB23" s="54" t="s">
        <v>11</v>
      </c>
      <c r="AC23" s="54" t="s">
        <v>12</v>
      </c>
      <c r="AD23" s="54" t="s">
        <v>13</v>
      </c>
      <c r="AE23" s="62"/>
    </row>
    <row r="24" spans="2:31" s="3" customFormat="1" ht="12.75">
      <c r="B24" s="49"/>
      <c r="C24" s="50" t="s">
        <v>5</v>
      </c>
      <c r="D24" s="49" t="s">
        <v>17</v>
      </c>
      <c r="E24" s="51" t="s">
        <v>17</v>
      </c>
      <c r="F24" s="52"/>
      <c r="G24" s="49"/>
      <c r="H24" s="49"/>
      <c r="I24" s="49"/>
      <c r="J24" s="53"/>
      <c r="K24" s="62" t="s">
        <v>17</v>
      </c>
      <c r="L24" s="49"/>
      <c r="M24" s="50" t="s">
        <v>5</v>
      </c>
      <c r="N24" s="49" t="s">
        <v>17</v>
      </c>
      <c r="O24" s="51" t="s">
        <v>17</v>
      </c>
      <c r="P24" s="52"/>
      <c r="Q24" s="49"/>
      <c r="R24" s="49"/>
      <c r="S24" s="49"/>
      <c r="T24" s="53"/>
      <c r="U24" s="62"/>
      <c r="V24" s="46">
        <v>1</v>
      </c>
      <c r="W24" s="80" t="s">
        <v>68</v>
      </c>
      <c r="X24" s="81">
        <f>Y24+Z24+AA24</f>
        <v>4</v>
      </c>
      <c r="Y24" s="81">
        <v>4</v>
      </c>
      <c r="Z24" s="81">
        <v>0</v>
      </c>
      <c r="AA24" s="81">
        <v>0</v>
      </c>
      <c r="AB24" s="81">
        <f>8+8+10+8</f>
        <v>34</v>
      </c>
      <c r="AC24" s="81">
        <f>2+4+6</f>
        <v>12</v>
      </c>
      <c r="AD24" s="81">
        <f>(Y24*2)+AA24</f>
        <v>8</v>
      </c>
      <c r="AE24" s="62" t="s">
        <v>136</v>
      </c>
    </row>
    <row r="25" spans="2:31" s="3" customFormat="1" ht="13.5" customHeight="1">
      <c r="B25" s="47"/>
      <c r="C25" s="54" t="s">
        <v>14</v>
      </c>
      <c r="D25" s="54" t="s">
        <v>24</v>
      </c>
      <c r="E25" s="54" t="s">
        <v>8</v>
      </c>
      <c r="F25" s="54" t="s">
        <v>9</v>
      </c>
      <c r="G25" s="54" t="s">
        <v>10</v>
      </c>
      <c r="H25" s="54" t="s">
        <v>11</v>
      </c>
      <c r="I25" s="54" t="s">
        <v>12</v>
      </c>
      <c r="J25" s="54" t="s">
        <v>13</v>
      </c>
      <c r="K25" s="62"/>
      <c r="L25" s="47"/>
      <c r="M25" s="54" t="s">
        <v>14</v>
      </c>
      <c r="N25" s="54" t="s">
        <v>24</v>
      </c>
      <c r="O25" s="54" t="s">
        <v>8</v>
      </c>
      <c r="P25" s="54" t="s">
        <v>9</v>
      </c>
      <c r="Q25" s="54" t="s">
        <v>10</v>
      </c>
      <c r="R25" s="54" t="s">
        <v>11</v>
      </c>
      <c r="S25" s="54" t="s">
        <v>12</v>
      </c>
      <c r="T25" s="54" t="s">
        <v>13</v>
      </c>
      <c r="U25" s="62"/>
      <c r="V25" s="46">
        <v>2</v>
      </c>
      <c r="W25" s="47" t="s">
        <v>70</v>
      </c>
      <c r="X25" s="46">
        <f>Y25+Z25+AA25</f>
        <v>4</v>
      </c>
      <c r="Y25" s="46">
        <v>2</v>
      </c>
      <c r="Z25" s="46">
        <v>2</v>
      </c>
      <c r="AA25" s="46">
        <v>0</v>
      </c>
      <c r="AB25" s="46">
        <f>10+4+10+6</f>
        <v>30</v>
      </c>
      <c r="AC25" s="46">
        <f>1+8+8</f>
        <v>17</v>
      </c>
      <c r="AD25" s="46">
        <f>(Y25*2)+AA25</f>
        <v>4</v>
      </c>
      <c r="AE25" s="62" t="s">
        <v>137</v>
      </c>
    </row>
    <row r="26" spans="2:31" s="3" customFormat="1" ht="13.5" customHeight="1">
      <c r="B26" s="46">
        <v>1</v>
      </c>
      <c r="C26" s="80" t="s">
        <v>31</v>
      </c>
      <c r="D26" s="81">
        <f>E26+F26+G26</f>
        <v>4</v>
      </c>
      <c r="E26" s="81">
        <v>3</v>
      </c>
      <c r="F26" s="81">
        <v>1</v>
      </c>
      <c r="G26" s="81">
        <v>0</v>
      </c>
      <c r="H26" s="81">
        <f>9+8+5+10</f>
        <v>32</v>
      </c>
      <c r="I26" s="81">
        <f>2+3+8</f>
        <v>13</v>
      </c>
      <c r="J26" s="81">
        <f>(E26*2)+G26</f>
        <v>6</v>
      </c>
      <c r="K26" s="61" t="s">
        <v>125</v>
      </c>
      <c r="L26" s="46">
        <v>1</v>
      </c>
      <c r="M26" s="80" t="s">
        <v>56</v>
      </c>
      <c r="N26" s="81">
        <f>O26+P26+Q26</f>
        <v>6</v>
      </c>
      <c r="O26" s="81">
        <v>5</v>
      </c>
      <c r="P26" s="81">
        <v>1</v>
      </c>
      <c r="Q26" s="81">
        <v>0</v>
      </c>
      <c r="R26" s="81">
        <f>5+7+7+9+8+10</f>
        <v>46</v>
      </c>
      <c r="S26" s="81">
        <f>6+5+6+3+4+1</f>
        <v>25</v>
      </c>
      <c r="T26" s="81">
        <f>(O26*2)+Q26</f>
        <v>10</v>
      </c>
      <c r="U26" s="62" t="s">
        <v>131</v>
      </c>
      <c r="V26" s="46">
        <v>3</v>
      </c>
      <c r="W26" s="47" t="s">
        <v>69</v>
      </c>
      <c r="X26" s="46">
        <f>Y26+Z26+AA26</f>
        <v>4</v>
      </c>
      <c r="Y26" s="46">
        <v>0</v>
      </c>
      <c r="Z26" s="46">
        <v>4</v>
      </c>
      <c r="AA26" s="46">
        <v>0</v>
      </c>
      <c r="AB26" s="46">
        <f>2+1</f>
        <v>3</v>
      </c>
      <c r="AC26" s="46">
        <f>8+10+10+10</f>
        <v>38</v>
      </c>
      <c r="AD26" s="46">
        <f>(Y26*2)+AA26</f>
        <v>0</v>
      </c>
      <c r="AE26" s="61" t="s">
        <v>122</v>
      </c>
    </row>
    <row r="27" spans="2:31" s="3" customFormat="1" ht="13.5" customHeight="1">
      <c r="B27" s="46">
        <v>2</v>
      </c>
      <c r="C27" s="47" t="s">
        <v>32</v>
      </c>
      <c r="D27" s="46">
        <f>E27+F27+G27</f>
        <v>4</v>
      </c>
      <c r="E27" s="46">
        <v>2</v>
      </c>
      <c r="F27" s="46">
        <v>1</v>
      </c>
      <c r="G27" s="46">
        <v>1</v>
      </c>
      <c r="H27" s="46">
        <f>7+2+6+8</f>
        <v>23</v>
      </c>
      <c r="I27" s="46">
        <f>5+9+6+5</f>
        <v>25</v>
      </c>
      <c r="J27" s="46">
        <f>(E27*2)+G27</f>
        <v>5</v>
      </c>
      <c r="K27" s="62" t="s">
        <v>120</v>
      </c>
      <c r="L27" s="46">
        <v>2</v>
      </c>
      <c r="M27" s="47" t="s">
        <v>48</v>
      </c>
      <c r="N27" s="46">
        <f>O27+P27+Q27</f>
        <v>6</v>
      </c>
      <c r="O27" s="46">
        <v>4</v>
      </c>
      <c r="P27" s="46">
        <v>2</v>
      </c>
      <c r="Q27" s="46">
        <v>0</v>
      </c>
      <c r="R27" s="46">
        <f>9+8+6+8+1+8</f>
        <v>40</v>
      </c>
      <c r="S27" s="46">
        <f>5+3+7+4+10+5</f>
        <v>34</v>
      </c>
      <c r="T27" s="46">
        <f>(O27*2)+Q27</f>
        <v>8</v>
      </c>
      <c r="U27" s="62" t="s">
        <v>141</v>
      </c>
      <c r="V27" s="48"/>
      <c r="W27" s="48"/>
      <c r="X27" s="46">
        <f aca="true" t="shared" si="6" ref="X27:AD27">SUM(X24:X26)</f>
        <v>12</v>
      </c>
      <c r="Y27" s="46">
        <f t="shared" si="6"/>
        <v>6</v>
      </c>
      <c r="Z27" s="46">
        <f t="shared" si="6"/>
        <v>6</v>
      </c>
      <c r="AA27" s="46">
        <f t="shared" si="6"/>
        <v>0</v>
      </c>
      <c r="AB27" s="46">
        <f t="shared" si="6"/>
        <v>67</v>
      </c>
      <c r="AC27" s="46">
        <f t="shared" si="6"/>
        <v>67</v>
      </c>
      <c r="AD27" s="46">
        <f t="shared" si="6"/>
        <v>12</v>
      </c>
      <c r="AE27" s="62" t="s">
        <v>17</v>
      </c>
    </row>
    <row r="28" spans="2:31" s="3" customFormat="1" ht="13.5" customHeight="1">
      <c r="B28" s="46">
        <v>3</v>
      </c>
      <c r="C28" s="47" t="s">
        <v>47</v>
      </c>
      <c r="D28" s="46">
        <f>E28+F28+G28</f>
        <v>4</v>
      </c>
      <c r="E28" s="46">
        <v>0</v>
      </c>
      <c r="F28" s="46">
        <v>3</v>
      </c>
      <c r="G28" s="46">
        <v>1</v>
      </c>
      <c r="H28" s="46">
        <f>5+3+6</f>
        <v>14</v>
      </c>
      <c r="I28" s="46">
        <f>7+8+6+10</f>
        <v>31</v>
      </c>
      <c r="J28" s="46">
        <f>(E28*2)+G28</f>
        <v>1</v>
      </c>
      <c r="K28" s="62" t="s">
        <v>126</v>
      </c>
      <c r="L28" s="46">
        <v>3</v>
      </c>
      <c r="M28" s="47" t="s">
        <v>55</v>
      </c>
      <c r="N28" s="46">
        <f>O28+P28+Q28</f>
        <v>6</v>
      </c>
      <c r="O28" s="46">
        <v>1</v>
      </c>
      <c r="P28" s="46">
        <v>4</v>
      </c>
      <c r="Q28" s="46">
        <v>1</v>
      </c>
      <c r="R28" s="46">
        <f>5+5+7+4+4+7</f>
        <v>32</v>
      </c>
      <c r="S28" s="46">
        <f>9+7+7+8+8+5</f>
        <v>44</v>
      </c>
      <c r="T28" s="46">
        <f>(O28*2)+Q28</f>
        <v>3</v>
      </c>
      <c r="U28" s="62" t="s">
        <v>134</v>
      </c>
      <c r="V28" s="49"/>
      <c r="W28" s="50" t="s">
        <v>67</v>
      </c>
      <c r="X28" s="49" t="s">
        <v>17</v>
      </c>
      <c r="Y28" s="51" t="s">
        <v>17</v>
      </c>
      <c r="Z28" s="52"/>
      <c r="AA28" s="49"/>
      <c r="AB28" s="49"/>
      <c r="AC28" s="49"/>
      <c r="AD28" s="53"/>
      <c r="AE28" s="62" t="s">
        <v>17</v>
      </c>
    </row>
    <row r="29" spans="2:31" s="3" customFormat="1" ht="13.5" customHeight="1">
      <c r="B29" s="46">
        <v>4</v>
      </c>
      <c r="C29" s="79" t="s">
        <v>99</v>
      </c>
      <c r="D29" s="46">
        <f>E29+F29+G29</f>
        <v>0</v>
      </c>
      <c r="E29" s="46">
        <v>0</v>
      </c>
      <c r="F29" s="46">
        <v>0</v>
      </c>
      <c r="G29" s="46">
        <v>0</v>
      </c>
      <c r="H29" s="46">
        <f>0</f>
        <v>0</v>
      </c>
      <c r="I29" s="46">
        <f>0</f>
        <v>0</v>
      </c>
      <c r="J29" s="46">
        <f>(E29*2)+G29</f>
        <v>0</v>
      </c>
      <c r="K29" s="62" t="s">
        <v>17</v>
      </c>
      <c r="L29" s="46">
        <v>4</v>
      </c>
      <c r="M29" s="47" t="s">
        <v>33</v>
      </c>
      <c r="N29" s="46">
        <f>O29+P29+Q29</f>
        <v>6</v>
      </c>
      <c r="O29" s="46">
        <v>1</v>
      </c>
      <c r="P29" s="46">
        <v>4</v>
      </c>
      <c r="Q29" s="46">
        <v>1</v>
      </c>
      <c r="R29" s="46">
        <f>6+3+7+3+5+5</f>
        <v>29</v>
      </c>
      <c r="S29" s="46">
        <f>5+8+7+9+7+8</f>
        <v>44</v>
      </c>
      <c r="T29" s="46">
        <f>(O29*2)+Q29</f>
        <v>3</v>
      </c>
      <c r="U29" s="62" t="s">
        <v>130</v>
      </c>
      <c r="V29" s="47"/>
      <c r="W29" s="54" t="s">
        <v>14</v>
      </c>
      <c r="X29" s="54" t="s">
        <v>24</v>
      </c>
      <c r="Y29" s="54" t="s">
        <v>8</v>
      </c>
      <c r="Z29" s="54" t="s">
        <v>9</v>
      </c>
      <c r="AA29" s="54" t="s">
        <v>10</v>
      </c>
      <c r="AB29" s="54" t="s">
        <v>11</v>
      </c>
      <c r="AC29" s="54" t="s">
        <v>12</v>
      </c>
      <c r="AD29" s="54" t="s">
        <v>13</v>
      </c>
      <c r="AE29" s="62"/>
    </row>
    <row r="30" spans="2:31" ht="12.75">
      <c r="B30" s="43"/>
      <c r="C30" s="48"/>
      <c r="D30" s="46">
        <f aca="true" t="shared" si="7" ref="D30:J30">SUM(D26:D29)</f>
        <v>12</v>
      </c>
      <c r="E30" s="46">
        <f t="shared" si="7"/>
        <v>5</v>
      </c>
      <c r="F30" s="46">
        <f t="shared" si="7"/>
        <v>5</v>
      </c>
      <c r="G30" s="46">
        <f t="shared" si="7"/>
        <v>2</v>
      </c>
      <c r="H30" s="46">
        <f t="shared" si="7"/>
        <v>69</v>
      </c>
      <c r="I30" s="46">
        <f t="shared" si="7"/>
        <v>69</v>
      </c>
      <c r="J30" s="46">
        <f t="shared" si="7"/>
        <v>12</v>
      </c>
      <c r="K30" s="62"/>
      <c r="L30" s="48"/>
      <c r="M30" s="48"/>
      <c r="N30" s="46">
        <f aca="true" t="shared" si="8" ref="N30:T30">SUM(N26:N29)</f>
        <v>24</v>
      </c>
      <c r="O30" s="46">
        <f t="shared" si="8"/>
        <v>11</v>
      </c>
      <c r="P30" s="46">
        <f t="shared" si="8"/>
        <v>11</v>
      </c>
      <c r="Q30" s="46">
        <f t="shared" si="8"/>
        <v>2</v>
      </c>
      <c r="R30" s="46">
        <f t="shared" si="8"/>
        <v>147</v>
      </c>
      <c r="S30" s="46">
        <f t="shared" si="8"/>
        <v>147</v>
      </c>
      <c r="T30" s="46">
        <f t="shared" si="8"/>
        <v>24</v>
      </c>
      <c r="U30" s="62"/>
      <c r="V30" s="46">
        <v>1</v>
      </c>
      <c r="W30" s="80" t="s">
        <v>72</v>
      </c>
      <c r="X30" s="81">
        <f>Y30+Z30+AA30</f>
        <v>4</v>
      </c>
      <c r="Y30" s="81">
        <v>3</v>
      </c>
      <c r="Z30" s="81">
        <v>1</v>
      </c>
      <c r="AA30" s="81">
        <v>0</v>
      </c>
      <c r="AB30" s="81">
        <f>8+9+6+8</f>
        <v>31</v>
      </c>
      <c r="AC30" s="81">
        <f>3+3+8+2</f>
        <v>16</v>
      </c>
      <c r="AD30" s="81">
        <f>(Y30*2)+AA30</f>
        <v>6</v>
      </c>
      <c r="AE30" s="62" t="s">
        <v>121</v>
      </c>
    </row>
    <row r="31" spans="2:31" s="3" customFormat="1" ht="12.7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6">
        <v>2</v>
      </c>
      <c r="W31" s="47" t="s">
        <v>63</v>
      </c>
      <c r="X31" s="46">
        <f>Y31+Z31+AA31</f>
        <v>4</v>
      </c>
      <c r="Y31" s="46">
        <v>2</v>
      </c>
      <c r="Z31" s="46">
        <v>2</v>
      </c>
      <c r="AA31" s="46">
        <v>0</v>
      </c>
      <c r="AB31" s="46">
        <f>8+3+6+8</f>
        <v>25</v>
      </c>
      <c r="AC31" s="46">
        <f>3+8+7+6</f>
        <v>24</v>
      </c>
      <c r="AD31" s="46">
        <f>(Y31*2)+AA31</f>
        <v>4</v>
      </c>
      <c r="AE31" s="62" t="s">
        <v>123</v>
      </c>
    </row>
    <row r="32" spans="2:31" s="3" customFormat="1" ht="13.5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6">
        <v>3</v>
      </c>
      <c r="W32" s="47" t="s">
        <v>71</v>
      </c>
      <c r="X32" s="46">
        <f>Y32+Z32+AA32</f>
        <v>4</v>
      </c>
      <c r="Y32" s="46">
        <v>1</v>
      </c>
      <c r="Z32" s="46">
        <v>3</v>
      </c>
      <c r="AA32" s="46">
        <v>0</v>
      </c>
      <c r="AB32" s="46">
        <f>3+3+7+2</f>
        <v>15</v>
      </c>
      <c r="AC32" s="46">
        <f>8+9+6+8</f>
        <v>31</v>
      </c>
      <c r="AD32" s="46">
        <f>(Y32*2)+AA32</f>
        <v>2</v>
      </c>
      <c r="AE32" s="62" t="s">
        <v>117</v>
      </c>
    </row>
    <row r="33" spans="2:31" s="3" customFormat="1" ht="13.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8"/>
      <c r="W33" s="48"/>
      <c r="X33" s="46">
        <f aca="true" t="shared" si="9" ref="X33:AD33">SUM(X30:X32)</f>
        <v>12</v>
      </c>
      <c r="Y33" s="46">
        <f t="shared" si="9"/>
        <v>6</v>
      </c>
      <c r="Z33" s="46">
        <f t="shared" si="9"/>
        <v>6</v>
      </c>
      <c r="AA33" s="46">
        <f t="shared" si="9"/>
        <v>0</v>
      </c>
      <c r="AB33" s="46">
        <f t="shared" si="9"/>
        <v>71</v>
      </c>
      <c r="AC33" s="46">
        <f t="shared" si="9"/>
        <v>71</v>
      </c>
      <c r="AD33" s="46">
        <f t="shared" si="9"/>
        <v>12</v>
      </c>
      <c r="AE33" s="61" t="s">
        <v>17</v>
      </c>
    </row>
    <row r="34" spans="2:31" s="3" customFormat="1" ht="13.5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/>
      <c r="W34"/>
      <c r="X34"/>
      <c r="Y34"/>
      <c r="Z34"/>
      <c r="AA34"/>
      <c r="AB34"/>
      <c r="AC34"/>
      <c r="AD34"/>
      <c r="AE34" s="62" t="s">
        <v>17</v>
      </c>
    </row>
    <row r="35" spans="2:31" s="3" customFormat="1" ht="13.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/>
      <c r="W35"/>
      <c r="X35"/>
      <c r="Y35"/>
      <c r="Z35"/>
      <c r="AA35"/>
      <c r="AB35"/>
      <c r="AC35"/>
      <c r="AD35"/>
      <c r="AE35" s="63" t="s">
        <v>17</v>
      </c>
    </row>
    <row r="36" spans="2:30" s="3" customFormat="1" ht="13.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/>
      <c r="W36"/>
      <c r="X36"/>
      <c r="Y36"/>
      <c r="Z36"/>
      <c r="AA36"/>
      <c r="AB36"/>
      <c r="AC36"/>
      <c r="AD36"/>
    </row>
    <row r="37" spans="2:2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</sheetData>
  <sheetProtection/>
  <printOptions horizontalCentered="1" verticalCentered="1"/>
  <pageMargins left="0.7874015748031497" right="0.4" top="0.7874015748031497" bottom="0.5511811023622047" header="0.31496062992125984" footer="0.15748031496062992"/>
  <pageSetup horizontalDpi="600" verticalDpi="600" orientation="portrait" paperSize="9" r:id="rId2"/>
  <headerFooter alignWithMargins="0">
    <oddHeader>&amp;C&amp;A</oddHeader>
    <oddFooter>&amp;LBekerkompetitie&amp;C2010-2011&amp;R&amp;D</oddFooter>
  </headerFooter>
  <ignoredErrors>
    <ignoredError sqref="N17 AE36 K16:L16 N16 K17 AE24:AE25 K14 L15 T24 U17 K13 M16 M24 K30 K18 T17 AE28 L24 L12 M17 T16 O24:S24 U30 O17:S17 N24 L14 U25 L13 AE23 U18 U24 O16:S16 L17 AE12 U23 K25 U15 K15 K12 K24 U16 K27:K28 K23 U20:U22 K19 AE30 AE29 AE18:AE19 U12 AE20:AE21 AE32 K20:K22 AE31 U19 AE26 AE16 AE27 AE22 AE17 AE15 AE13 U14 AE14 U13 U26 K26 U27:U2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showGridLines="0" tabSelected="1" workbookViewId="0" topLeftCell="A1">
      <selection activeCell="I6" sqref="I6"/>
    </sheetView>
  </sheetViews>
  <sheetFormatPr defaultColWidth="9.140625" defaultRowHeight="12.75"/>
  <cols>
    <col min="1" max="1" width="3.421875" style="0" customWidth="1"/>
    <col min="2" max="2" width="20.8515625" style="0" customWidth="1"/>
    <col min="3" max="3" width="16.57421875" style="0" customWidth="1"/>
    <col min="4" max="4" width="6.00390625" style="0" customWidth="1"/>
    <col min="5" max="8" width="4.8515625" style="0" customWidth="1"/>
    <col min="9" max="9" width="19.28125" style="0" customWidth="1"/>
    <col min="10" max="10" width="6.421875" style="1" customWidth="1"/>
    <col min="11" max="11" width="3.57421875" style="0" customWidth="1"/>
    <col min="12" max="12" width="21.421875" style="0" customWidth="1"/>
    <col min="13" max="13" width="5.140625" style="0" customWidth="1"/>
    <col min="14" max="14" width="4.8515625" style="0" customWidth="1"/>
    <col min="15" max="15" width="3.8515625" style="0" customWidth="1"/>
    <col min="16" max="18" width="4.8515625" style="0" customWidth="1"/>
    <col min="19" max="19" width="6.57421875" style="0" customWidth="1"/>
    <col min="20" max="20" width="6.421875" style="0" customWidth="1"/>
    <col min="21" max="21" width="3.7109375" style="0" customWidth="1"/>
    <col min="22" max="22" width="21.421875" style="0" customWidth="1"/>
    <col min="23" max="23" width="5.140625" style="0" customWidth="1"/>
    <col min="24" max="25" width="4.8515625" style="0" customWidth="1"/>
    <col min="26" max="26" width="4.7109375" style="0" customWidth="1"/>
    <col min="27" max="28" width="4.8515625" style="0" customWidth="1"/>
    <col min="29" max="30" width="6.57421875" style="0" customWidth="1"/>
  </cols>
  <sheetData>
    <row r="1" spans="1:15" s="3" customFormat="1" ht="12.75">
      <c r="A1" s="1"/>
      <c r="B1"/>
      <c r="C1"/>
      <c r="D1"/>
      <c r="E1"/>
      <c r="F1"/>
      <c r="G1"/>
      <c r="H1" s="2"/>
      <c r="I1"/>
      <c r="J1" s="1"/>
      <c r="K1"/>
      <c r="L1"/>
      <c r="M1" s="1"/>
      <c r="N1"/>
      <c r="O1"/>
    </row>
    <row r="2" spans="1:15" s="3" customFormat="1" ht="12.75">
      <c r="A2" s="1"/>
      <c r="B2" s="20"/>
      <c r="C2" s="20"/>
      <c r="D2" s="20"/>
      <c r="E2" s="20"/>
      <c r="F2" s="20"/>
      <c r="G2" s="20"/>
      <c r="H2" s="20"/>
      <c r="I2" s="20"/>
      <c r="J2" s="1"/>
      <c r="K2" s="20"/>
      <c r="L2" s="20"/>
      <c r="M2" s="4"/>
      <c r="N2" s="20"/>
      <c r="O2" s="20"/>
    </row>
    <row r="3" spans="1:15" s="3" customFormat="1" ht="12.75">
      <c r="A3" s="1"/>
      <c r="B3" s="20"/>
      <c r="C3" s="20"/>
      <c r="D3" s="20"/>
      <c r="E3" s="20"/>
      <c r="F3" s="20"/>
      <c r="G3" s="20"/>
      <c r="H3" s="20"/>
      <c r="I3" s="20"/>
      <c r="J3" s="1"/>
      <c r="K3" s="20"/>
      <c r="L3" s="20"/>
      <c r="M3" s="1"/>
      <c r="N3" s="20"/>
      <c r="O3" s="20"/>
    </row>
    <row r="4" spans="1:15" s="3" customFormat="1" ht="12.75">
      <c r="A4" s="1"/>
      <c r="B4" s="20"/>
      <c r="C4" s="21"/>
      <c r="D4" s="20"/>
      <c r="E4" s="20"/>
      <c r="F4" s="20"/>
      <c r="G4" s="20"/>
      <c r="H4" s="20"/>
      <c r="I4" s="20"/>
      <c r="J4" s="1"/>
      <c r="K4" s="20"/>
      <c r="L4" s="20"/>
      <c r="M4" s="1"/>
      <c r="N4" s="20"/>
      <c r="O4" s="20"/>
    </row>
    <row r="5" spans="1:15" s="3" customFormat="1" ht="22.5">
      <c r="A5" s="30" t="s">
        <v>2</v>
      </c>
      <c r="C5" s="22"/>
      <c r="D5"/>
      <c r="E5"/>
      <c r="F5"/>
      <c r="G5"/>
      <c r="H5"/>
      <c r="I5"/>
      <c r="J5" s="1"/>
      <c r="K5"/>
      <c r="L5"/>
      <c r="M5"/>
      <c r="N5"/>
      <c r="O5"/>
    </row>
    <row r="6" spans="2:10" s="3" customFormat="1" ht="12.75">
      <c r="B6" s="65" t="s">
        <v>38</v>
      </c>
      <c r="C6" s="14" t="s">
        <v>52</v>
      </c>
      <c r="D6" s="24" t="s">
        <v>17</v>
      </c>
      <c r="I6" s="66" t="s">
        <v>54</v>
      </c>
      <c r="J6" s="1"/>
    </row>
    <row r="7" spans="2:10" s="3" customFormat="1" ht="13.5" thickBot="1">
      <c r="B7" s="23"/>
      <c r="C7" s="14"/>
      <c r="D7" s="24"/>
      <c r="I7" s="25"/>
      <c r="J7" s="1"/>
    </row>
    <row r="8" spans="2:19" s="3" customFormat="1" ht="15.75" thickBot="1">
      <c r="B8" s="55" t="s">
        <v>20</v>
      </c>
      <c r="C8" s="14"/>
      <c r="D8" s="24"/>
      <c r="I8" s="25"/>
      <c r="J8" s="1"/>
      <c r="M8" s="14"/>
      <c r="N8" s="24"/>
      <c r="S8" s="25"/>
    </row>
    <row r="9" spans="2:19" s="3" customFormat="1" ht="15">
      <c r="B9" s="82"/>
      <c r="C9" s="14"/>
      <c r="D9" s="24"/>
      <c r="I9" s="25"/>
      <c r="J9" s="1"/>
      <c r="M9" s="14"/>
      <c r="N9" s="24"/>
      <c r="S9" s="25"/>
    </row>
    <row r="10" spans="2:19" s="3" customFormat="1" ht="15">
      <c r="B10" s="84" t="s">
        <v>138</v>
      </c>
      <c r="C10" s="14"/>
      <c r="D10" s="24"/>
      <c r="I10" s="25"/>
      <c r="J10" s="1"/>
      <c r="M10" s="14"/>
      <c r="N10" s="24"/>
      <c r="S10" s="25"/>
    </row>
    <row r="11" spans="2:10" s="3" customFormat="1" ht="15" customHeight="1">
      <c r="B11" s="14" t="s">
        <v>21</v>
      </c>
      <c r="C11" s="71"/>
      <c r="D11" s="71"/>
      <c r="J11" s="1"/>
    </row>
    <row r="12" spans="2:4" s="3" customFormat="1" ht="12.75">
      <c r="B12" s="14" t="s">
        <v>50</v>
      </c>
      <c r="C12" s="72" t="s">
        <v>17</v>
      </c>
      <c r="D12" s="71"/>
    </row>
    <row r="13" spans="2:4" s="3" customFormat="1" ht="13.5" customHeight="1">
      <c r="B13" s="14" t="s">
        <v>31</v>
      </c>
      <c r="C13" s="72" t="s">
        <v>17</v>
      </c>
      <c r="D13" s="71"/>
    </row>
    <row r="14" spans="2:4" s="3" customFormat="1" ht="13.5" customHeight="1">
      <c r="B14" s="64" t="s">
        <v>17</v>
      </c>
      <c r="C14" s="72"/>
      <c r="D14" s="71"/>
    </row>
    <row r="15" spans="2:4" s="3" customFormat="1" ht="13.5" customHeight="1">
      <c r="B15" s="74" t="s">
        <v>53</v>
      </c>
      <c r="C15" s="72"/>
      <c r="D15" s="71"/>
    </row>
    <row r="16" spans="2:4" s="3" customFormat="1" ht="13.5" customHeight="1">
      <c r="B16" s="74"/>
      <c r="C16" s="72"/>
      <c r="D16" s="71"/>
    </row>
    <row r="17" spans="3:4" s="3" customFormat="1" ht="13.5" customHeight="1" thickBot="1">
      <c r="C17" s="72"/>
      <c r="D17" s="71"/>
    </row>
    <row r="18" spans="2:4" s="3" customFormat="1" ht="13.5" customHeight="1" thickBot="1">
      <c r="B18" s="55" t="s">
        <v>23</v>
      </c>
      <c r="C18" s="72"/>
      <c r="D18" s="71"/>
    </row>
    <row r="19" spans="2:4" s="3" customFormat="1" ht="13.5" customHeight="1">
      <c r="B19" s="82"/>
      <c r="C19" s="72"/>
      <c r="D19" s="71"/>
    </row>
    <row r="20" spans="2:4" s="3" customFormat="1" ht="13.5" customHeight="1">
      <c r="B20" s="84" t="s">
        <v>138</v>
      </c>
      <c r="C20" s="72"/>
      <c r="D20" s="71"/>
    </row>
    <row r="21" spans="2:4" s="3" customFormat="1" ht="13.5" customHeight="1">
      <c r="B21" s="84"/>
      <c r="C21" s="72"/>
      <c r="D21" s="71"/>
    </row>
    <row r="22" spans="2:10" ht="12.75">
      <c r="B22" s="89" t="s">
        <v>68</v>
      </c>
      <c r="C22" s="87" t="s">
        <v>44</v>
      </c>
      <c r="D22" s="85" t="s">
        <v>110</v>
      </c>
      <c r="J22"/>
    </row>
    <row r="23" spans="2:4" s="3" customFormat="1" ht="12.75">
      <c r="B23" s="89" t="s">
        <v>34</v>
      </c>
      <c r="C23" s="87" t="s">
        <v>56</v>
      </c>
      <c r="D23" s="85" t="s">
        <v>142</v>
      </c>
    </row>
    <row r="24" spans="2:4" s="3" customFormat="1" ht="13.5" customHeight="1">
      <c r="B24" s="3" t="s">
        <v>17</v>
      </c>
      <c r="C24" s="72" t="s">
        <v>17</v>
      </c>
      <c r="D24" s="71"/>
    </row>
    <row r="25" spans="2:4" s="3" customFormat="1" ht="13.5" customHeight="1">
      <c r="B25" s="74" t="s">
        <v>53</v>
      </c>
      <c r="C25" s="72"/>
      <c r="D25" s="71"/>
    </row>
    <row r="26" spans="2:4" s="3" customFormat="1" ht="13.5" customHeight="1">
      <c r="B26" s="64" t="s">
        <v>17</v>
      </c>
      <c r="C26" s="72"/>
      <c r="D26" s="71"/>
    </row>
    <row r="27" spans="2:4" s="3" customFormat="1" ht="13.5" customHeight="1">
      <c r="B27" s="95" t="s">
        <v>44</v>
      </c>
      <c r="C27" s="88" t="s">
        <v>56</v>
      </c>
      <c r="D27" s="85" t="s">
        <v>143</v>
      </c>
    </row>
    <row r="28" spans="3:4" s="3" customFormat="1" ht="13.5" customHeight="1" thickBot="1">
      <c r="C28" s="72"/>
      <c r="D28" s="71"/>
    </row>
    <row r="29" spans="2:4" s="3" customFormat="1" ht="13.5" customHeight="1" thickBot="1">
      <c r="B29" s="56" t="s">
        <v>25</v>
      </c>
      <c r="C29" s="72"/>
      <c r="D29" s="71"/>
    </row>
    <row r="30" spans="2:4" s="3" customFormat="1" ht="13.5" customHeight="1">
      <c r="B30" s="83"/>
      <c r="C30" s="72"/>
      <c r="D30" s="71"/>
    </row>
    <row r="31" spans="2:4" s="3" customFormat="1" ht="13.5" customHeight="1">
      <c r="B31" s="84" t="s">
        <v>138</v>
      </c>
      <c r="C31" s="72"/>
      <c r="D31" s="71"/>
    </row>
    <row r="32" spans="2:4" s="3" customFormat="1" ht="13.5" customHeight="1">
      <c r="B32" s="84"/>
      <c r="C32" s="72"/>
      <c r="D32" s="71"/>
    </row>
    <row r="33" spans="2:10" ht="12.75">
      <c r="B33" s="86" t="s">
        <v>61</v>
      </c>
      <c r="C33" s="88" t="s">
        <v>72</v>
      </c>
      <c r="D33" s="85" t="s">
        <v>90</v>
      </c>
      <c r="J33"/>
    </row>
    <row r="34" spans="2:4" s="3" customFormat="1" ht="12.75">
      <c r="B34" s="89" t="s">
        <v>64</v>
      </c>
      <c r="C34" s="87" t="s">
        <v>68</v>
      </c>
      <c r="D34" s="85" t="s">
        <v>75</v>
      </c>
    </row>
    <row r="35" spans="2:4" s="3" customFormat="1" ht="12.75">
      <c r="B35" s="3" t="s">
        <v>17</v>
      </c>
      <c r="C35" s="72" t="s">
        <v>17</v>
      </c>
      <c r="D35" s="71"/>
    </row>
    <row r="36" spans="2:4" s="3" customFormat="1" ht="13.5" customHeight="1">
      <c r="B36" s="74" t="s">
        <v>53</v>
      </c>
      <c r="C36" s="72"/>
      <c r="D36" s="71"/>
    </row>
    <row r="37" spans="2:4" s="3" customFormat="1" ht="13.5" customHeight="1">
      <c r="B37" s="64" t="s">
        <v>17</v>
      </c>
      <c r="C37" s="72"/>
      <c r="D37" s="71"/>
    </row>
    <row r="38" spans="2:4" s="3" customFormat="1" ht="13.5" customHeight="1">
      <c r="B38" s="89" t="s">
        <v>61</v>
      </c>
      <c r="C38" s="90" t="s">
        <v>68</v>
      </c>
      <c r="D38" s="85" t="s">
        <v>142</v>
      </c>
    </row>
    <row r="39" spans="3:4" s="3" customFormat="1" ht="13.5" customHeight="1">
      <c r="C39" s="72"/>
      <c r="D39" s="71"/>
    </row>
    <row r="40" spans="3:4" s="3" customFormat="1" ht="13.5" customHeight="1">
      <c r="C40" s="72"/>
      <c r="D40" s="71"/>
    </row>
    <row r="41" spans="3:10" ht="12.75">
      <c r="C41" s="73"/>
      <c r="D41" s="42"/>
      <c r="J41"/>
    </row>
    <row r="42" spans="3:4" s="3" customFormat="1" ht="12.75">
      <c r="C42" s="71"/>
      <c r="D42" s="71"/>
    </row>
    <row r="43" spans="3:4" s="3" customFormat="1" ht="13.5" customHeight="1">
      <c r="C43" s="71"/>
      <c r="D43" s="71"/>
    </row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julesplaclet@gmail.com</cp:lastModifiedBy>
  <cp:lastPrinted>2011-01-06T16:33:13Z</cp:lastPrinted>
  <dcterms:created xsi:type="dcterms:W3CDTF">2009-08-20T15:37:04Z</dcterms:created>
  <dcterms:modified xsi:type="dcterms:W3CDTF">2024-02-21T09:14:13Z</dcterms:modified>
  <cp:category/>
  <cp:version/>
  <cp:contentType/>
  <cp:contentStatus/>
</cp:coreProperties>
</file>